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bookViews>
    <workbookView xWindow="0" yWindow="0" windowWidth="14370" windowHeight="6330" tabRatio="500"/>
  </bookViews>
  <sheets>
    <sheet name="Part III Actuarial Data" sheetId="6" r:id="rId1"/>
  </sheets>
  <definedNames>
    <definedName name="_xlnm.Print_Area" localSheetId="0">'Part III Actuarial Data'!$A$1:$J$60,'Part III Actuarial Data'!$A$61:$G$145,'Part III Actuarial Data'!$A$146:$N$167,'Part III Actuarial Data'!$A$168:$J$229,'Part III Actuarial Data'!$A$230:$M$255</definedName>
  </definedNames>
  <calcPr calcId="152511"/>
</workbook>
</file>

<file path=xl/calcChain.xml><?xml version="1.0" encoding="utf-8"?>
<calcChain xmlns="http://schemas.openxmlformats.org/spreadsheetml/2006/main">
  <c r="C144" i="6" l="1"/>
  <c r="E124" i="6"/>
  <c r="E123" i="6"/>
  <c r="E122" i="6"/>
  <c r="E121" i="6"/>
  <c r="E120" i="6"/>
  <c r="E119" i="6"/>
  <c r="E118" i="6"/>
  <c r="E117" i="6"/>
  <c r="E116" i="6"/>
  <c r="E115" i="6"/>
  <c r="E114" i="6"/>
  <c r="C245" i="6" l="1"/>
  <c r="C246" i="6"/>
  <c r="A255" i="6"/>
  <c r="A245" i="6"/>
  <c r="A250" i="6" s="1"/>
  <c r="A251" i="6" s="1"/>
  <c r="A252" i="6" s="1"/>
  <c r="D53" i="6"/>
  <c r="D52" i="6"/>
  <c r="D51" i="6"/>
  <c r="A246" i="6" l="1"/>
  <c r="A247" i="6" s="1"/>
  <c r="B245" i="6"/>
  <c r="B247" i="6" l="1"/>
  <c r="B246" i="6"/>
  <c r="D247" i="6" l="1"/>
  <c r="D252" i="6"/>
  <c r="M255" i="6" l="1"/>
  <c r="J255" i="6"/>
  <c r="K255" i="6" s="1"/>
  <c r="B251" i="6" l="1"/>
  <c r="B250" i="6"/>
  <c r="B252" i="6"/>
  <c r="B255" i="6"/>
  <c r="C250" i="6" l="1"/>
  <c r="C251" i="6"/>
  <c r="J227" i="6" l="1"/>
  <c r="I227" i="6"/>
  <c r="H227" i="6"/>
  <c r="G227" i="6"/>
  <c r="F227" i="6"/>
  <c r="E227" i="6"/>
  <c r="D227" i="6"/>
  <c r="C227" i="6"/>
  <c r="M251" i="6" l="1"/>
  <c r="B17" i="6" l="1"/>
  <c r="D57" i="6" s="1"/>
  <c r="J251" i="6" l="1"/>
  <c r="K251" i="6" s="1"/>
  <c r="G252" i="6"/>
  <c r="F252" i="6"/>
  <c r="E252" i="6"/>
  <c r="J246" i="6"/>
  <c r="K246" i="6" s="1"/>
  <c r="J245" i="6"/>
  <c r="K245" i="6" s="1"/>
  <c r="F247" i="6"/>
  <c r="E247" i="6"/>
  <c r="M245" i="6"/>
  <c r="M246" i="6"/>
  <c r="M250" i="6"/>
  <c r="J224" i="6"/>
  <c r="I224" i="6"/>
  <c r="H224" i="6"/>
  <c r="G224" i="6"/>
  <c r="F224" i="6"/>
  <c r="E224" i="6"/>
  <c r="D224" i="6"/>
  <c r="C224" i="6"/>
  <c r="B224" i="6"/>
  <c r="B237" i="6"/>
  <c r="L245" i="6" l="1"/>
  <c r="L246" i="6" s="1"/>
  <c r="M252" i="6"/>
  <c r="M247" i="6"/>
  <c r="J252" i="6"/>
  <c r="K252" i="6" s="1"/>
  <c r="J250" i="6"/>
  <c r="K250" i="6" s="1"/>
  <c r="L250" i="6" s="1"/>
  <c r="L251" i="6" s="1"/>
  <c r="G247" i="6"/>
  <c r="J247" i="6" s="1"/>
  <c r="K247" i="6" s="1"/>
  <c r="D55" i="6"/>
  <c r="D54" i="6"/>
  <c r="D50" i="6"/>
  <c r="D49" i="6"/>
  <c r="D48" i="6"/>
  <c r="D47" i="6"/>
  <c r="D46" i="6"/>
  <c r="D45" i="6"/>
  <c r="D44" i="6"/>
  <c r="D43" i="6"/>
  <c r="D42" i="6"/>
  <c r="D41" i="6"/>
  <c r="D40" i="6"/>
  <c r="D39" i="6"/>
  <c r="D38" i="6"/>
  <c r="D37" i="6"/>
  <c r="D36" i="6"/>
  <c r="D35" i="6"/>
  <c r="D34" i="6"/>
  <c r="D33" i="6"/>
  <c r="D32" i="6"/>
  <c r="D56" i="6" l="1"/>
  <c r="D31" i="6"/>
  <c r="A77" i="6" l="1"/>
  <c r="B174" i="6" l="1"/>
  <c r="B183" i="6" s="1"/>
  <c r="B191" i="6" s="1"/>
  <c r="B197" i="6" s="1"/>
  <c r="B199" i="6" s="1"/>
  <c r="C192" i="6"/>
  <c r="D192" i="6" s="1"/>
  <c r="C193" i="6"/>
  <c r="D193" i="6" s="1"/>
  <c r="E193" i="6" s="1"/>
  <c r="F193" i="6" s="1"/>
  <c r="G193" i="6" s="1"/>
  <c r="H193" i="6" s="1"/>
  <c r="I193" i="6" s="1"/>
  <c r="J193" i="6" s="1"/>
  <c r="B194" i="6"/>
  <c r="I183" i="6" l="1"/>
  <c r="I191" i="6" s="1"/>
  <c r="I197" i="6" s="1"/>
  <c r="I199" i="6" s="1"/>
  <c r="C194" i="6"/>
  <c r="G183" i="6"/>
  <c r="G191" i="6" s="1"/>
  <c r="G197" i="6" s="1"/>
  <c r="G199" i="6" s="1"/>
  <c r="E192" i="6"/>
  <c r="D194" i="6"/>
  <c r="B195" i="6"/>
  <c r="H183" i="6"/>
  <c r="H191" i="6" s="1"/>
  <c r="F183" i="6"/>
  <c r="F191" i="6" s="1"/>
  <c r="E183" i="6"/>
  <c r="E191" i="6" s="1"/>
  <c r="D183" i="6"/>
  <c r="D191" i="6" s="1"/>
  <c r="D197" i="6" s="1"/>
  <c r="C183" i="6"/>
  <c r="C191" i="6" s="1"/>
  <c r="J183" i="6"/>
  <c r="J191" i="6" s="1"/>
  <c r="J158" i="6"/>
  <c r="J156" i="6"/>
  <c r="J152" i="6"/>
  <c r="J151" i="6"/>
  <c r="J150" i="6"/>
  <c r="J149" i="6"/>
  <c r="J148" i="6"/>
  <c r="G158" i="6"/>
  <c r="G156" i="6"/>
  <c r="G152" i="6"/>
  <c r="G151" i="6"/>
  <c r="G150" i="6"/>
  <c r="G149" i="6"/>
  <c r="G148" i="6"/>
  <c r="G137" i="6"/>
  <c r="G136" i="6"/>
  <c r="G135" i="6"/>
  <c r="G134" i="6"/>
  <c r="G133" i="6"/>
  <c r="G132" i="6"/>
  <c r="G131" i="6"/>
  <c r="G130" i="6"/>
  <c r="G129" i="6"/>
  <c r="G128" i="6"/>
  <c r="G127" i="6"/>
  <c r="G126" i="6"/>
  <c r="G125" i="6"/>
  <c r="G124" i="6"/>
  <c r="G123" i="6"/>
  <c r="G122" i="6"/>
  <c r="G121" i="6"/>
  <c r="G120" i="6"/>
  <c r="G119" i="6"/>
  <c r="G118" i="6"/>
  <c r="G117" i="6"/>
  <c r="G116" i="6"/>
  <c r="G115" i="6"/>
  <c r="G114" i="6"/>
  <c r="G113" i="6"/>
  <c r="G112" i="6"/>
  <c r="G111" i="6"/>
  <c r="G110" i="6"/>
  <c r="G109" i="6"/>
  <c r="G108" i="6"/>
  <c r="G107" i="6"/>
  <c r="F137" i="6"/>
  <c r="F136" i="6"/>
  <c r="F135" i="6"/>
  <c r="F134" i="6"/>
  <c r="F133" i="6"/>
  <c r="F132" i="6"/>
  <c r="F131" i="6"/>
  <c r="F130" i="6"/>
  <c r="F129" i="6"/>
  <c r="F128" i="6"/>
  <c r="F127" i="6"/>
  <c r="F126" i="6"/>
  <c r="F125" i="6"/>
  <c r="F124" i="6"/>
  <c r="F123" i="6"/>
  <c r="F122" i="6"/>
  <c r="F121" i="6"/>
  <c r="F120" i="6"/>
  <c r="F119" i="6"/>
  <c r="F118" i="6"/>
  <c r="F117" i="6"/>
  <c r="F116" i="6"/>
  <c r="F115" i="6"/>
  <c r="F114" i="6"/>
  <c r="F113" i="6"/>
  <c r="E137" i="6"/>
  <c r="E136" i="6"/>
  <c r="E135" i="6"/>
  <c r="E134" i="6"/>
  <c r="E133" i="6"/>
  <c r="E132" i="6"/>
  <c r="E131" i="6"/>
  <c r="E130" i="6"/>
  <c r="E129" i="6"/>
  <c r="E128" i="6"/>
  <c r="E127" i="6"/>
  <c r="E126" i="6"/>
  <c r="E125" i="6"/>
  <c r="F97" i="6"/>
  <c r="F96" i="6"/>
  <c r="F95" i="6"/>
  <c r="F94" i="6"/>
  <c r="F93" i="6"/>
  <c r="F92" i="6"/>
  <c r="F91" i="6"/>
  <c r="E97" i="6"/>
  <c r="E96" i="6"/>
  <c r="E95" i="6"/>
  <c r="E94" i="6"/>
  <c r="E93" i="6"/>
  <c r="E92" i="6"/>
  <c r="E91" i="6"/>
  <c r="F88" i="6"/>
  <c r="F87" i="6"/>
  <c r="F86" i="6"/>
  <c r="F85" i="6"/>
  <c r="F84" i="6"/>
  <c r="F83" i="6"/>
  <c r="F82" i="6"/>
  <c r="E88" i="6"/>
  <c r="E87" i="6"/>
  <c r="E86" i="6"/>
  <c r="E85" i="6"/>
  <c r="E84" i="6"/>
  <c r="E83" i="6"/>
  <c r="E82" i="6"/>
  <c r="B144" i="6"/>
  <c r="F192" i="6" l="1"/>
  <c r="E194" i="6"/>
  <c r="E195" i="6" s="1"/>
  <c r="B208" i="6"/>
  <c r="B216" i="6" s="1"/>
  <c r="B209" i="6"/>
  <c r="B217" i="6" s="1"/>
  <c r="B210" i="6"/>
  <c r="B218" i="6" s="1"/>
  <c r="J197" i="6"/>
  <c r="J199" i="6" s="1"/>
  <c r="C195" i="6"/>
  <c r="C197" i="6"/>
  <c r="C199" i="6" s="1"/>
  <c r="D195" i="6"/>
  <c r="D199" i="6"/>
  <c r="E197" i="6"/>
  <c r="E199" i="6" s="1"/>
  <c r="F197" i="6"/>
  <c r="F199" i="6" s="1"/>
  <c r="H197" i="6"/>
  <c r="H199" i="6" s="1"/>
  <c r="G192" i="6" l="1"/>
  <c r="F194" i="6"/>
  <c r="F195" i="6" s="1"/>
  <c r="F208" i="6" s="1"/>
  <c r="F216" i="6" s="1"/>
  <c r="E208" i="6"/>
  <c r="E216" i="6" s="1"/>
  <c r="E209" i="6"/>
  <c r="E217" i="6" s="1"/>
  <c r="E210" i="6"/>
  <c r="E218" i="6" s="1"/>
  <c r="D208" i="6"/>
  <c r="D216" i="6" s="1"/>
  <c r="D209" i="6"/>
  <c r="D217" i="6" s="1"/>
  <c r="D210" i="6"/>
  <c r="D218" i="6" s="1"/>
  <c r="C210" i="6"/>
  <c r="C218" i="6" s="1"/>
  <c r="C209" i="6"/>
  <c r="C217" i="6" s="1"/>
  <c r="C208" i="6"/>
  <c r="C216" i="6" s="1"/>
  <c r="B136" i="6"/>
  <c r="B135" i="6" s="1"/>
  <c r="B134" i="6" s="1"/>
  <c r="B133" i="6" s="1"/>
  <c r="B132" i="6" s="1"/>
  <c r="B131" i="6" s="1"/>
  <c r="B130" i="6" s="1"/>
  <c r="B129" i="6" s="1"/>
  <c r="B128" i="6" s="1"/>
  <c r="B127" i="6" s="1"/>
  <c r="B126" i="6" s="1"/>
  <c r="B125" i="6" s="1"/>
  <c r="B124" i="6" s="1"/>
  <c r="B123" i="6" s="1"/>
  <c r="B122" i="6" s="1"/>
  <c r="B121" i="6" s="1"/>
  <c r="B120" i="6" s="1"/>
  <c r="B119" i="6" s="1"/>
  <c r="B118" i="6" s="1"/>
  <c r="B117" i="6" s="1"/>
  <c r="B116" i="6" s="1"/>
  <c r="B115" i="6" s="1"/>
  <c r="B114" i="6" s="1"/>
  <c r="B113" i="6" s="1"/>
  <c r="B112" i="6" s="1"/>
  <c r="B111" i="6" s="1"/>
  <c r="B110" i="6" s="1"/>
  <c r="B109" i="6" s="1"/>
  <c r="B108" i="6" s="1"/>
  <c r="B107" i="6" s="1"/>
  <c r="B106" i="6" s="1"/>
  <c r="B105" i="6" s="1"/>
  <c r="B104" i="6" s="1"/>
  <c r="B103" i="6" s="1"/>
  <c r="B102" i="6" s="1"/>
  <c r="F210" i="6" l="1"/>
  <c r="F218" i="6" s="1"/>
  <c r="F209" i="6"/>
  <c r="F217" i="6" s="1"/>
  <c r="H192" i="6"/>
  <c r="G194" i="6"/>
  <c r="G195" i="6" s="1"/>
  <c r="A76" i="6"/>
  <c r="A75" i="6"/>
  <c r="G210" i="6" l="1"/>
  <c r="G218" i="6" s="1"/>
  <c r="G208" i="6"/>
  <c r="G216" i="6" s="1"/>
  <c r="G209" i="6"/>
  <c r="G217" i="6" s="1"/>
  <c r="H194" i="6"/>
  <c r="H195" i="6" s="1"/>
  <c r="I192" i="6"/>
  <c r="N148" i="6"/>
  <c r="N149" i="6"/>
  <c r="N150" i="6"/>
  <c r="N151" i="6"/>
  <c r="N152" i="6"/>
  <c r="D153" i="6"/>
  <c r="E153" i="6"/>
  <c r="F153" i="6"/>
  <c r="I153" i="6"/>
  <c r="L153" i="6"/>
  <c r="M153" i="6"/>
  <c r="N156" i="6"/>
  <c r="N158" i="6"/>
  <c r="J192" i="6" l="1"/>
  <c r="J194" i="6" s="1"/>
  <c r="J195" i="6" s="1"/>
  <c r="I194" i="6"/>
  <c r="I195" i="6" s="1"/>
  <c r="H208" i="6"/>
  <c r="H216" i="6" s="1"/>
  <c r="H210" i="6"/>
  <c r="H218" i="6" s="1"/>
  <c r="H209" i="6"/>
  <c r="H217" i="6" s="1"/>
  <c r="J153" i="6"/>
  <c r="G153" i="6"/>
  <c r="N153" i="6"/>
  <c r="I208" i="6" l="1"/>
  <c r="I216" i="6" s="1"/>
  <c r="I209" i="6"/>
  <c r="I217" i="6" s="1"/>
  <c r="I210" i="6"/>
  <c r="I218" i="6" s="1"/>
  <c r="J208" i="6"/>
  <c r="J216" i="6" s="1"/>
  <c r="J209" i="6"/>
  <c r="J217" i="6" s="1"/>
  <c r="J210" i="6"/>
  <c r="J218" i="6" s="1"/>
  <c r="D71" i="6" l="1"/>
  <c r="C71" i="6"/>
  <c r="B71" i="6"/>
  <c r="B227" i="6"/>
</calcChain>
</file>

<file path=xl/sharedStrings.xml><?xml version="1.0" encoding="utf-8"?>
<sst xmlns="http://schemas.openxmlformats.org/spreadsheetml/2006/main" count="345" uniqueCount="210">
  <si>
    <t>Insurance Company Name</t>
  </si>
  <si>
    <t>Proposed Effective Date</t>
  </si>
  <si>
    <t>Date of Submission</t>
  </si>
  <si>
    <t>Market Type (Individual/Small Group)</t>
  </si>
  <si>
    <t>Reinsurance</t>
  </si>
  <si>
    <t>Loss Ratio</t>
  </si>
  <si>
    <t>SERFF Filing Number</t>
  </si>
  <si>
    <t>Individual</t>
  </si>
  <si>
    <t>Small Group</t>
  </si>
  <si>
    <t>Yes</t>
  </si>
  <si>
    <t>No</t>
  </si>
  <si>
    <t>Purpose, Scope, and Reason for Rate Increase</t>
  </si>
  <si>
    <t>Proposed Overall Rate Change</t>
  </si>
  <si>
    <t>Proposed Minimum Rate Change</t>
  </si>
  <si>
    <t>Proposed Maximum Rate Change</t>
  </si>
  <si>
    <t>Annual Rate Change Distribution</t>
  </si>
  <si>
    <t>Reduction of 15.00% or more</t>
  </si>
  <si>
    <t>Reduction of 10.01% to 14.99%</t>
  </si>
  <si>
    <t>Reduction of 5.01% to 10.00%</t>
  </si>
  <si>
    <t>Increase of 0.01% to 5.00%</t>
  </si>
  <si>
    <t>Increase of 5.01% to 10.00%</t>
  </si>
  <si>
    <t>Increase of 10.01% to 14.99%</t>
  </si>
  <si>
    <t>Increase of 15.00% or more</t>
  </si>
  <si>
    <t>No Change</t>
  </si>
  <si>
    <t>Reduction of 0.01% to 5.00%</t>
  </si>
  <si>
    <t>History of Rate Changes</t>
  </si>
  <si>
    <r>
      <t xml:space="preserve">Average Annual </t>
    </r>
    <r>
      <rPr>
        <u/>
        <sz val="12"/>
        <rFont val="Arial"/>
        <family val="2"/>
      </rPr>
      <t>Proposed</t>
    </r>
    <r>
      <rPr>
        <sz val="12"/>
        <rFont val="Arial"/>
        <family val="2"/>
      </rPr>
      <t xml:space="preserve"> Rate Change</t>
    </r>
  </si>
  <si>
    <r>
      <t>Average Annual</t>
    </r>
    <r>
      <rPr>
        <u/>
        <sz val="12"/>
        <rFont val="Arial"/>
        <family val="2"/>
      </rPr>
      <t xml:space="preserve"> Approved</t>
    </r>
    <r>
      <rPr>
        <sz val="12"/>
        <rFont val="Arial"/>
        <family val="2"/>
      </rPr>
      <t xml:space="preserve"> Rate Change</t>
    </r>
  </si>
  <si>
    <t>Total</t>
  </si>
  <si>
    <t>Impacted # of Contracts</t>
  </si>
  <si>
    <t>Impacted # of Members</t>
  </si>
  <si>
    <t>Impacted # of Groups</t>
  </si>
  <si>
    <t>Historical Totals</t>
  </si>
  <si>
    <t>Interim Time Period</t>
  </si>
  <si>
    <t>Future Year 1</t>
  </si>
  <si>
    <t xml:space="preserve">The historical time periods should represent calendar years since the inception date of the plan type through the most recent date available allowing for the appropriate amount of run-out.  
</t>
  </si>
  <si>
    <t>Historical Year 0</t>
  </si>
  <si>
    <t>Historical Year -1</t>
  </si>
  <si>
    <t>Historical Year -2</t>
  </si>
  <si>
    <t>Historical Year -3</t>
  </si>
  <si>
    <t>Historical Year -4</t>
  </si>
  <si>
    <t>Period Beginning Date</t>
  </si>
  <si>
    <t>Period Ending Date</t>
  </si>
  <si>
    <t>Time Period</t>
  </si>
  <si>
    <t>Member Months</t>
  </si>
  <si>
    <t>Incurred Claims</t>
  </si>
  <si>
    <t>Quality 
Improvement 
Expenses</t>
  </si>
  <si>
    <t>Adj Medical 
Loss Ratio</t>
  </si>
  <si>
    <t>Expected
Incurred Claims</t>
  </si>
  <si>
    <t>A-to-E 
Claims Ratio</t>
  </si>
  <si>
    <t>Adjustments 
to Earned Premium</t>
  </si>
  <si>
    <t>Earned 
Premium</t>
  </si>
  <si>
    <t>Loss 
Ratio</t>
  </si>
  <si>
    <t>Note:</t>
  </si>
  <si>
    <t>Anticiptated Federal loss ratio standard in market</t>
  </si>
  <si>
    <t>The future year should represent the 12 months immediately following the rate effective date.</t>
  </si>
  <si>
    <t>Commissions &amp; Brokers Fees</t>
  </si>
  <si>
    <t>Taxes, Licenses &amp; Fees</t>
  </si>
  <si>
    <t>Profit/Risk Margin</t>
  </si>
  <si>
    <t>PMPM from Most Recent Approved Rate Filing</t>
  </si>
  <si>
    <t>Proposed PMPM for Effective Date</t>
  </si>
  <si>
    <t>Proposed Change in PMPM Compared to Prior 12 months</t>
  </si>
  <si>
    <t>Proposed Change in PMPM Compared to Most Recently Approved Filing</t>
  </si>
  <si>
    <t>As % of Premium from Most Recent Approved Rate Filing</t>
  </si>
  <si>
    <t>Proposed As % of Premium for Effective Date</t>
  </si>
  <si>
    <t>Proposed Change in % of Premium Compared to Prior 12 months</t>
  </si>
  <si>
    <t>Proposed Change in % of Premium Compared to Most Recently Approved Filing</t>
  </si>
  <si>
    <t>Retention</t>
  </si>
  <si>
    <t>Most Recent Quaterly Financial Statement</t>
  </si>
  <si>
    <t>Most Recent Annual 
Financial Statement</t>
  </si>
  <si>
    <t>HIOS ID</t>
  </si>
  <si>
    <t>Solvency</t>
  </si>
  <si>
    <t>Monthly Incurred Claims $ PMPM</t>
  </si>
  <si>
    <t>Month</t>
  </si>
  <si>
    <t>Rolling 12 Mo Trend</t>
  </si>
  <si>
    <t>Annualized Rolling 6 Mo Trend</t>
  </si>
  <si>
    <t>Annualized Rolling 3 Mo Trend</t>
  </si>
  <si>
    <t>Payroll and Benefits</t>
  </si>
  <si>
    <t>Marketing &amp; Advertising</t>
  </si>
  <si>
    <t>Consumer Adjusted Premium Rate Development</t>
  </si>
  <si>
    <t>Product</t>
  </si>
  <si>
    <t>Product ID</t>
  </si>
  <si>
    <t>Metal Tier</t>
  </si>
  <si>
    <t>Catastrophic</t>
  </si>
  <si>
    <t>Plan ID</t>
  </si>
  <si>
    <t>Actuarial value and cost-sharing design of the plan</t>
  </si>
  <si>
    <t>Provider network, delivery system characteristics and utilization management practices</t>
  </si>
  <si>
    <t>Plan benefits in addition to EHB</t>
  </si>
  <si>
    <t>Expected impact of special eligibility categories (only for catastrophic plans)</t>
  </si>
  <si>
    <t>Index Rate for Projected Period PMPM</t>
  </si>
  <si>
    <t>Risk Adjustment PMPM</t>
  </si>
  <si>
    <t>Exchange User Fees PMPM</t>
  </si>
  <si>
    <t>Distribution and administration costs</t>
  </si>
  <si>
    <t>Plan Adjusted Index Rate</t>
  </si>
  <si>
    <t>Age Calibration Factor</t>
  </si>
  <si>
    <t>Geography Calibration Factor</t>
  </si>
  <si>
    <t>Aggregate Calibration Factor</t>
  </si>
  <si>
    <t>Market Adjusted Index Rate PMPM</t>
  </si>
  <si>
    <t>Monthly Trend Analysis Based on Experience Data Time Period</t>
  </si>
  <si>
    <t>used for Rate Development</t>
  </si>
  <si>
    <t>PMPM in effect during the experience period</t>
  </si>
  <si>
    <t>As % of Premium during the experience period</t>
  </si>
  <si>
    <t>Plan Adjustments (in multiplicative format)</t>
  </si>
  <si>
    <t>Plan Adjustments (in % format)</t>
  </si>
  <si>
    <t>Projected Member Months</t>
  </si>
  <si>
    <t>Net Reinsurance Contributions PMPM</t>
  </si>
  <si>
    <t>Consumer Adjusted Premium Rate PMPM</t>
  </si>
  <si>
    <t>Platinum
(with lowest Metal AV)</t>
  </si>
  <si>
    <t>Platinum
(with highest Metal AV)</t>
  </si>
  <si>
    <t>Gold
(with highest Metal AV)</t>
  </si>
  <si>
    <t>Gold
(with lowest Metal AV)</t>
  </si>
  <si>
    <t>Silver
(with highest Metal AV)</t>
  </si>
  <si>
    <t>Silver 
(with lowest Metal AV)</t>
  </si>
  <si>
    <t>Bronze
(with highest Metal AV)</t>
  </si>
  <si>
    <t>Bronze
(with lowest Metal AV)</t>
  </si>
  <si>
    <t>Metal AV Value</t>
  </si>
  <si>
    <t>Pricing AV Value</t>
  </si>
  <si>
    <t>Relativity</t>
  </si>
  <si>
    <t>XXX</t>
  </si>
  <si>
    <t>Please provide Company specific inputs for any cells shaded in blue that currently has dummy variables.</t>
  </si>
  <si>
    <t>RBC Ratio</t>
  </si>
  <si>
    <t>Total Adjusted Capital</t>
  </si>
  <si>
    <t>Authorized Control Level</t>
  </si>
  <si>
    <t>Proposed Premium Rate (Age 40, Area 5)</t>
  </si>
  <si>
    <t>Proposed Premium Rate (Age 40, Area 3)</t>
  </si>
  <si>
    <t>Proposed Premium Rate (Age 40, Area 1)</t>
  </si>
  <si>
    <t>Calculated Premium Rate (Age 40, Area 5)</t>
  </si>
  <si>
    <t>Calculated Premium Rate (Age 40, Area 3)</t>
  </si>
  <si>
    <t>Calculated Premium Rate (Age 40, Area 1)</t>
  </si>
  <si>
    <t>*Note if a particular plan is not offered in a rating area, please override the formula and enter "N/A" below</t>
  </si>
  <si>
    <t>Geographic Rating Area #5</t>
  </si>
  <si>
    <t>Geographic Rating Area #3</t>
  </si>
  <si>
    <t>Geographic Rating Area #1</t>
  </si>
  <si>
    <t>Age 40 Factor</t>
  </si>
  <si>
    <t>Pricing AV in URRT</t>
  </si>
  <si>
    <t>Calculated Pricing AV</t>
  </si>
  <si>
    <t>Difference</t>
  </si>
  <si>
    <t>Explanation for differences</t>
  </si>
  <si>
    <t xml:space="preserve">Trend &amp; Projection Assumptions </t>
  </si>
  <si>
    <t>Source of Change</t>
  </si>
  <si>
    <t>Base Period Experience</t>
  </si>
  <si>
    <t>Base Period Utilization Factor</t>
  </si>
  <si>
    <t>Pricing Trend</t>
  </si>
  <si>
    <t>Morbidity Adjustment</t>
  </si>
  <si>
    <t>Risk Adjustment Recoveries</t>
  </si>
  <si>
    <t>Pent Up Demand</t>
  </si>
  <si>
    <t>Reinsurance Recoveries</t>
  </si>
  <si>
    <t>Reinsurance Premium</t>
  </si>
  <si>
    <t>Average Age Impact</t>
  </si>
  <si>
    <t>Additional EHB</t>
  </si>
  <si>
    <t>Exchange Fee</t>
  </si>
  <si>
    <t>Fixed Cost Adjustment</t>
  </si>
  <si>
    <t>SG&amp;A</t>
  </si>
  <si>
    <t>Margin</t>
  </si>
  <si>
    <t>Taxes and Fees</t>
  </si>
  <si>
    <t>Benefit Design Changes</t>
  </si>
  <si>
    <t>xxxxxx</t>
  </si>
  <si>
    <t>Total Rate Change</t>
  </si>
  <si>
    <t>All</t>
  </si>
  <si>
    <t>Morb Relativity</t>
  </si>
  <si>
    <t>LossRatio</t>
  </si>
  <si>
    <t>Average Age</t>
  </si>
  <si>
    <t>Allowed Claims</t>
  </si>
  <si>
    <t>Premiums</t>
  </si>
  <si>
    <t>Category of Insureds</t>
  </si>
  <si>
    <t>Experience Period End Date</t>
  </si>
  <si>
    <t>Experience Period Start Date</t>
  </si>
  <si>
    <t>Less than $45,000</t>
  </si>
  <si>
    <t>Greater than $250,000.</t>
  </si>
  <si>
    <t>Total*</t>
  </si>
  <si>
    <t>*Should match Incurred Claims in URRT's Section I: Experience period data</t>
  </si>
  <si>
    <t>Total Incurred Claims</t>
  </si>
  <si>
    <t>Attachment Points</t>
  </si>
  <si>
    <t>Assumption</t>
  </si>
  <si>
    <t>Relationship of Proposed Rate Scale to Current Rate Scale:</t>
  </si>
  <si>
    <t>Provide the information in the table below in an Excel format. The information in the first row should be consistent with what is required by the URRT.</t>
  </si>
  <si>
    <t>Paid/Allowed Ratio (Cost-Sharing only)</t>
  </si>
  <si>
    <t>Calculated</t>
  </si>
  <si>
    <t>If the difference between the maximum and minumum rate increase is greater than 10%, Provide a statement and clear delineation of contributing factors explaining why certain individual will receive a rate decrease as low as the minmum while others will face rate increases as high as the maximum</t>
  </si>
  <si>
    <t>Explanation for differences between implied Pricing AV and URRT</t>
  </si>
  <si>
    <t>Average Annual Premium</t>
  </si>
  <si>
    <t>Before Rate Change</t>
  </si>
  <si>
    <t>After Rate Change</t>
  </si>
  <si>
    <t>Amount in SERFF's Rate Review Detail Section</t>
  </si>
  <si>
    <t>For Year</t>
  </si>
  <si>
    <t>Geography</t>
  </si>
  <si>
    <t>Tobacco</t>
  </si>
  <si>
    <t>If applicable, Provide an explaination for difference between the Calculated Rate change and the average rate change in cell B17</t>
  </si>
  <si>
    <t>All Other Admin Expense</t>
  </si>
  <si>
    <t>Dates</t>
  </si>
  <si>
    <t>Last Month in Experience Period</t>
  </si>
  <si>
    <t xml:space="preserve">The interim time period the time periods available in the current year.  </t>
  </si>
  <si>
    <t>xxx</t>
  </si>
  <si>
    <t>Used Induced utilization factors</t>
  </si>
  <si>
    <t>Provide the historical claims for the experience period broken down by the following amounts:</t>
  </si>
  <si>
    <t>Between $45,000 and $90,000</t>
  </si>
  <si>
    <t>Between $90,000 and $250,000</t>
  </si>
  <si>
    <t>Date at which the most recent experience is available</t>
  </si>
  <si>
    <t>HHS Age Factor</t>
  </si>
  <si>
    <t>Allowed PMPM</t>
  </si>
  <si>
    <t>Age Normal Allowed PMPM</t>
  </si>
  <si>
    <t>Previous filing</t>
  </si>
  <si>
    <t>Current Filing</t>
  </si>
  <si>
    <t>The change in this factor is based on the change in the morbidity assumptions between previous filing and current filing.</t>
  </si>
  <si>
    <t xml:space="preserve">The change in this factor is based on the change in the risk adjustment recoveries assumptions between previous filing and current filing. </t>
  </si>
  <si>
    <t>Provide a detailed breakdown of the average rate change from the previous approved filing by using the chart below to itemize the drivers of the average rate change.  The table should include the previous assumption, current assumption, and the resulting change.  Include additional lines as necessary.</t>
  </si>
  <si>
    <t>The change in this factor is based on the change the trend assumption in previous filing and current filing (e.g. 1.075^2 / 1.08^2 )</t>
  </si>
  <si>
    <t>If applicable,the change in this factor is based on the average copay impact difference between previous filing and current filing.</t>
  </si>
  <si>
    <t>e.g. previous filing experience period index rate compared to the current filing experience index rate</t>
  </si>
  <si>
    <t>xxxx</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</si>
</sst>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_);\(&quot;$&quot;#,##0\)"/>
    <numFmt numFmtId="6" formatCode="&quot;$&quot;#,##0_);[Red]\(&quot;$&quot;#,##0\)"/>
    <numFmt numFmtId="7" formatCode="&quot;$&quot;#,##0.00_);\(&quot;$&quot;#,##0.00\)"/>
    <numFmt numFmtId="44" formatCode="_(&quot;$&quot;* #,##0.00_);_(&quot;$&quot;* \(#,##0.00\);_(&quot;$&quot;* &quot;-&quot;??_);_(@_)"/>
    <numFmt numFmtId="43" formatCode="_(* #,##0.00_);_(* \(#,##0.00\);_(* &quot;-&quot;??_);_(@_)"/>
    <numFmt numFmtId="164" formatCode="m/d/yyyy;@"/>
    <numFmt numFmtId="165" formatCode="mmmm\-yyyy"/>
    <numFmt numFmtId="166" formatCode="&quot;$&quot;#,##0"/>
    <numFmt numFmtId="167" formatCode="&quot;$&quot;#,##0.00"/>
    <numFmt numFmtId="168" formatCode="0.0%"/>
    <numFmt numFmtId="169" formatCode="#,##0.000_);\(#,##0.000\)"/>
    <numFmt numFmtId="170" formatCode="mmm\-yyyy"/>
    <numFmt numFmtId="171" formatCode="0.000"/>
  </numFmts>
  <fonts count="26" x14ac:knownFonts="1">
    <font>
      <sz val="12"/>
      <color theme="1"/>
      <name val="Calibri"/>
      <family val="2"/>
    </font>
    <font>
      <sz val="11"/>
      <color theme="1"/>
      <name val="Calibri"/>
      <family val="2"/>
      <scheme val="minor"/>
    </font>
    <font>
      <sz val="11"/>
      <color theme="1"/>
      <name val="Calibri"/>
      <family val="2"/>
      <scheme val="minor"/>
    </font>
    <font>
      <sz val="10"/>
      <color theme="1"/>
      <name val="Arial"/>
      <family val="2"/>
    </font>
    <font>
      <sz val="12"/>
      <color theme="1"/>
      <name val="Arial"/>
      <family val="2"/>
    </font>
    <font>
      <u/>
      <sz val="12"/>
      <color theme="10"/>
      <name val="Calibri"/>
      <family val="2"/>
    </font>
    <font>
      <u/>
      <sz val="12"/>
      <color theme="11"/>
      <name val="Calibri"/>
      <family val="2"/>
    </font>
    <font>
      <b/>
      <i/>
      <sz val="12"/>
      <color theme="1"/>
      <name val="Arial"/>
      <family val="2"/>
    </font>
    <font>
      <b/>
      <sz val="12"/>
      <color theme="1"/>
      <name val="Arial"/>
      <family val="2"/>
    </font>
    <font>
      <sz val="12"/>
      <name val="Arial"/>
      <family val="2"/>
    </font>
    <font>
      <u/>
      <sz val="12"/>
      <name val="Arial"/>
      <family val="2"/>
    </font>
    <font>
      <sz val="12"/>
      <color theme="1"/>
      <name val="Calibri"/>
      <family val="2"/>
    </font>
    <font>
      <u/>
      <sz val="12"/>
      <color theme="1"/>
      <name val="Arial"/>
      <family val="2"/>
    </font>
    <font>
      <i/>
      <sz val="12"/>
      <color theme="1"/>
      <name val="Arial"/>
      <family val="2"/>
    </font>
    <font>
      <b/>
      <i/>
      <sz val="12"/>
      <name val="Arial"/>
      <family val="2"/>
    </font>
    <font>
      <sz val="12"/>
      <color rgb="FFFF0000"/>
      <name val="Arial"/>
      <family val="2"/>
    </font>
    <font>
      <b/>
      <i/>
      <sz val="16"/>
      <color theme="1"/>
      <name val="Calibri"/>
      <family val="2"/>
    </font>
    <font>
      <b/>
      <sz val="12"/>
      <name val="Arial"/>
      <family val="2"/>
    </font>
    <font>
      <sz val="12"/>
      <color rgb="FFFF0000"/>
      <name val="Calibri"/>
      <family val="2"/>
    </font>
    <font>
      <sz val="12"/>
      <color theme="1"/>
      <name val="Times New Roman"/>
      <family val="1"/>
    </font>
    <font>
      <b/>
      <sz val="12"/>
      <color rgb="FF000000"/>
      <name val="Times New Roman"/>
      <family val="1"/>
    </font>
    <font>
      <sz val="12"/>
      <color rgb="FF000000"/>
      <name val="Times New Roman"/>
      <family val="1"/>
    </font>
    <font>
      <b/>
      <i/>
      <u/>
      <sz val="12"/>
      <color theme="1"/>
      <name val="Arial"/>
      <family val="2"/>
    </font>
    <font>
      <b/>
      <sz val="12"/>
      <color theme="1"/>
      <name val="Calibri"/>
      <family val="2"/>
    </font>
    <font>
      <sz val="10"/>
      <color rgb="FFFF0000"/>
      <name val="Arial"/>
      <family val="2"/>
    </font>
    <font>
      <sz val="12"/>
      <color rgb="FFFF0000"/>
      <name val="Times New Roman"/>
      <family val="1"/>
    </font>
  </fonts>
  <fills count="5">
    <fill>
      <patternFill patternType="none"/>
    </fill>
    <fill>
      <patternFill patternType="gray125"/>
    </fill>
    <fill>
      <patternFill patternType="solid">
        <fgColor theme="8" tint="0.59999389629810485"/>
        <bgColor indexed="64"/>
      </patternFill>
    </fill>
    <fill>
      <patternFill patternType="solid">
        <fgColor theme="8" tint="0.39997558519241921"/>
        <bgColor indexed="64"/>
      </patternFill>
    </fill>
    <fill>
      <patternFill patternType="solid">
        <fgColor theme="0"/>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top style="thin">
        <color auto="1"/>
      </top>
      <bottom/>
      <diagonal/>
    </border>
    <border>
      <left/>
      <right/>
      <top style="thin">
        <color indexed="64"/>
      </top>
      <bottom style="thin">
        <color indexed="64"/>
      </bottom>
      <diagonal/>
    </border>
    <border>
      <left/>
      <right/>
      <top style="thin">
        <color indexed="64"/>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top/>
      <bottom/>
      <diagonal/>
    </border>
    <border>
      <left/>
      <right style="thin">
        <color indexed="64"/>
      </right>
      <top/>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28">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201">
    <xf numFmtId="0" fontId="0" fillId="0" borderId="0" xfId="0"/>
    <xf numFmtId="0" fontId="4" fillId="0" borderId="0" xfId="0" applyFont="1" applyFill="1" applyAlignment="1">
      <alignment vertical="center"/>
    </xf>
    <xf numFmtId="0" fontId="4" fillId="0" borderId="0" xfId="0" applyFont="1" applyFill="1" applyAlignment="1">
      <alignment vertical="center" wrapText="1"/>
    </xf>
    <xf numFmtId="0" fontId="3" fillId="0" borderId="0" xfId="0" applyFont="1" applyAlignment="1">
      <alignment wrapText="1"/>
    </xf>
    <xf numFmtId="0" fontId="4" fillId="0" borderId="0" xfId="0" applyFont="1" applyFill="1" applyAlignment="1">
      <alignment horizontal="right" vertical="center"/>
    </xf>
    <xf numFmtId="0" fontId="4" fillId="0" borderId="0" xfId="0" applyFont="1" applyAlignment="1"/>
    <xf numFmtId="0" fontId="4" fillId="0" borderId="0" xfId="0" applyFont="1" applyAlignment="1">
      <alignment vertical="center"/>
    </xf>
    <xf numFmtId="0" fontId="8" fillId="0" borderId="0" xfId="0" applyFont="1" applyFill="1"/>
    <xf numFmtId="0" fontId="0" fillId="0" borderId="0" xfId="0" applyFont="1" applyAlignment="1"/>
    <xf numFmtId="0" fontId="4" fillId="0" borderId="0" xfId="0" applyFont="1" applyFill="1" applyAlignment="1">
      <alignment horizontal="center" vertical="center"/>
    </xf>
    <xf numFmtId="0" fontId="4" fillId="0" borderId="0" xfId="0" applyFont="1" applyAlignment="1">
      <alignment horizontal="right"/>
    </xf>
    <xf numFmtId="0" fontId="0" fillId="0" borderId="0" xfId="0" applyFont="1"/>
    <xf numFmtId="0" fontId="4" fillId="0" borderId="0" xfId="0" applyFont="1"/>
    <xf numFmtId="0" fontId="4" fillId="0" borderId="0" xfId="0" applyFont="1" applyAlignment="1">
      <alignment wrapText="1"/>
    </xf>
    <xf numFmtId="0" fontId="9" fillId="0" borderId="0" xfId="0" applyFont="1" applyFill="1" applyAlignment="1">
      <alignment horizontal="center" wrapText="1"/>
    </xf>
    <xf numFmtId="165" fontId="4" fillId="0" borderId="0" xfId="0" applyNumberFormat="1" applyFont="1" applyFill="1" applyAlignment="1" applyProtection="1">
      <alignment horizontal="right"/>
    </xf>
    <xf numFmtId="3" fontId="4" fillId="0" borderId="1" xfId="0" applyNumberFormat="1" applyFont="1" applyFill="1" applyBorder="1" applyAlignment="1">
      <alignment horizontal="center" wrapText="1"/>
    </xf>
    <xf numFmtId="0" fontId="4" fillId="0" borderId="0" xfId="0" applyFont="1" applyFill="1"/>
    <xf numFmtId="0" fontId="4" fillId="0" borderId="0" xfId="0" applyFont="1" applyAlignment="1">
      <alignment horizontal="center"/>
    </xf>
    <xf numFmtId="0" fontId="4" fillId="0" borderId="0" xfId="0" applyFont="1" applyAlignment="1">
      <alignment horizontal="center" wrapText="1"/>
    </xf>
    <xf numFmtId="0" fontId="4" fillId="0" borderId="5" xfId="0" applyFont="1" applyBorder="1" applyAlignment="1">
      <alignment horizontal="center" wrapText="1"/>
    </xf>
    <xf numFmtId="0" fontId="7" fillId="0" borderId="0" xfId="0" applyFont="1" applyBorder="1" applyAlignment="1"/>
    <xf numFmtId="10" fontId="4" fillId="0" borderId="1" xfId="0" applyNumberFormat="1" applyFont="1" applyFill="1" applyBorder="1" applyAlignment="1">
      <alignment horizontal="center" wrapText="1"/>
    </xf>
    <xf numFmtId="0" fontId="4" fillId="0" borderId="0" xfId="0" applyFont="1" applyAlignment="1">
      <alignment horizontal="left"/>
    </xf>
    <xf numFmtId="0" fontId="8" fillId="0" borderId="0" xfId="0" applyFont="1" applyBorder="1" applyAlignment="1"/>
    <xf numFmtId="0" fontId="8" fillId="0" borderId="0" xfId="0" applyFont="1" applyFill="1" applyBorder="1" applyAlignment="1">
      <alignment horizontal="center"/>
    </xf>
    <xf numFmtId="0" fontId="8" fillId="0" borderId="0" xfId="0" applyFont="1" applyFill="1" applyAlignment="1">
      <alignment horizontal="center"/>
    </xf>
    <xf numFmtId="0" fontId="8" fillId="0" borderId="0" xfId="0" quotePrefix="1" applyFont="1" applyFill="1"/>
    <xf numFmtId="0" fontId="7" fillId="0" borderId="0" xfId="0" applyFont="1"/>
    <xf numFmtId="0" fontId="4" fillId="0" borderId="0" xfId="0" applyFont="1" applyAlignment="1">
      <alignment horizontal="left" vertical="top"/>
    </xf>
    <xf numFmtId="0" fontId="4" fillId="0" borderId="0" xfId="0" applyFont="1" applyAlignment="1">
      <alignment vertical="top"/>
    </xf>
    <xf numFmtId="0" fontId="4" fillId="0" borderId="0" xfId="0" applyNumberFormat="1" applyFont="1" applyAlignment="1">
      <alignment horizontal="left" vertical="top"/>
    </xf>
    <xf numFmtId="168" fontId="4" fillId="0" borderId="1" xfId="0" applyNumberFormat="1" applyFont="1" applyFill="1" applyBorder="1" applyAlignment="1">
      <alignment horizontal="center" wrapText="1"/>
    </xf>
    <xf numFmtId="168" fontId="4" fillId="0" borderId="0" xfId="0" applyNumberFormat="1" applyFont="1" applyFill="1" applyBorder="1" applyAlignment="1">
      <alignment horizontal="center" wrapText="1"/>
    </xf>
    <xf numFmtId="0" fontId="8" fillId="0" borderId="0" xfId="0" quotePrefix="1" applyFont="1" applyFill="1" applyAlignment="1">
      <alignment horizontal="center"/>
    </xf>
    <xf numFmtId="0" fontId="4" fillId="0" borderId="6" xfId="0" applyFont="1" applyBorder="1" applyAlignment="1">
      <alignment horizontal="center"/>
    </xf>
    <xf numFmtId="0" fontId="4" fillId="0" borderId="7" xfId="0" applyFont="1" applyBorder="1" applyAlignment="1">
      <alignment horizontal="center" wrapText="1"/>
    </xf>
    <xf numFmtId="0" fontId="4" fillId="0" borderId="0" xfId="0" applyFont="1" applyBorder="1"/>
    <xf numFmtId="0" fontId="4" fillId="0" borderId="9" xfId="0" applyFont="1" applyBorder="1" applyAlignment="1">
      <alignment horizontal="center" wrapText="1"/>
    </xf>
    <xf numFmtId="0" fontId="4" fillId="0" borderId="4" xfId="0" applyFont="1" applyBorder="1" applyAlignment="1">
      <alignment horizontal="center" wrapText="1"/>
    </xf>
    <xf numFmtId="0" fontId="4" fillId="0" borderId="3" xfId="0" applyFont="1" applyBorder="1" applyAlignment="1">
      <alignment horizontal="center"/>
    </xf>
    <xf numFmtId="0" fontId="4" fillId="0" borderId="0" xfId="0" applyFont="1" applyFill="1" applyBorder="1" applyAlignment="1">
      <alignment horizontal="left" vertical="top"/>
    </xf>
    <xf numFmtId="0" fontId="8" fillId="0" borderId="16" xfId="0" quotePrefix="1" applyFont="1" applyFill="1" applyBorder="1" applyAlignment="1">
      <alignment horizontal="center"/>
    </xf>
    <xf numFmtId="0" fontId="8" fillId="0" borderId="16" xfId="0" quotePrefix="1" applyFont="1" applyFill="1" applyBorder="1"/>
    <xf numFmtId="3" fontId="4" fillId="0" borderId="16" xfId="0" applyNumberFormat="1" applyFont="1" applyFill="1" applyBorder="1" applyAlignment="1">
      <alignment horizontal="center" wrapText="1"/>
    </xf>
    <xf numFmtId="168" fontId="4" fillId="0" borderId="16" xfId="0" applyNumberFormat="1" applyFont="1" applyFill="1" applyBorder="1" applyAlignment="1">
      <alignment horizontal="center" wrapText="1"/>
    </xf>
    <xf numFmtId="0" fontId="8" fillId="0" borderId="1" xfId="0" applyFont="1" applyBorder="1" applyAlignment="1">
      <alignment horizontal="center"/>
    </xf>
    <xf numFmtId="0" fontId="4" fillId="0" borderId="0" xfId="0" applyFont="1" applyBorder="1" applyAlignment="1">
      <alignment horizontal="left" vertical="top"/>
    </xf>
    <xf numFmtId="10" fontId="4" fillId="0" borderId="1" xfId="21" applyNumberFormat="1" applyFont="1" applyFill="1" applyBorder="1" applyAlignment="1">
      <alignment horizontal="center" vertical="top" wrapText="1"/>
    </xf>
    <xf numFmtId="0" fontId="4" fillId="0" borderId="6" xfId="0" applyFont="1" applyBorder="1"/>
    <xf numFmtId="0" fontId="4" fillId="0" borderId="14" xfId="0" applyFont="1" applyBorder="1"/>
    <xf numFmtId="0" fontId="4" fillId="0" borderId="12" xfId="0" applyFont="1" applyBorder="1"/>
    <xf numFmtId="10" fontId="4" fillId="0" borderId="1" xfId="0" applyNumberFormat="1" applyFont="1" applyFill="1" applyBorder="1" applyAlignment="1">
      <alignment horizontal="center" vertical="top" wrapText="1"/>
    </xf>
    <xf numFmtId="0" fontId="14" fillId="0" borderId="0" xfId="0" applyFont="1" applyAlignment="1">
      <alignment horizontal="left" wrapText="1"/>
    </xf>
    <xf numFmtId="0" fontId="7" fillId="0" borderId="0" xfId="0" applyFont="1" applyFill="1" applyAlignment="1">
      <alignment vertical="center"/>
    </xf>
    <xf numFmtId="167" fontId="4" fillId="0" borderId="0" xfId="0" applyNumberFormat="1" applyFont="1" applyFill="1" applyBorder="1" applyAlignment="1">
      <alignment horizontal="center"/>
    </xf>
    <xf numFmtId="0" fontId="4" fillId="0" borderId="0" xfId="0" applyNumberFormat="1" applyFont="1" applyBorder="1" applyAlignment="1">
      <alignment horizontal="center"/>
    </xf>
    <xf numFmtId="10" fontId="0" fillId="0" borderId="0" xfId="21" applyNumberFormat="1" applyFont="1" applyAlignment="1">
      <alignment horizontal="center"/>
    </xf>
    <xf numFmtId="10" fontId="0" fillId="0" borderId="1" xfId="21" applyNumberFormat="1" applyFont="1" applyBorder="1" applyAlignment="1">
      <alignment horizontal="center"/>
    </xf>
    <xf numFmtId="0" fontId="13" fillId="0" borderId="0" xfId="0" applyFont="1"/>
    <xf numFmtId="0" fontId="4" fillId="0" borderId="8" xfId="0" applyFont="1" applyBorder="1"/>
    <xf numFmtId="0" fontId="4" fillId="0" borderId="3" xfId="0" applyFont="1" applyBorder="1"/>
    <xf numFmtId="0" fontId="4" fillId="0" borderId="2" xfId="0" applyFont="1" applyBorder="1"/>
    <xf numFmtId="0" fontId="9" fillId="0" borderId="14" xfId="0" applyFont="1" applyBorder="1" applyAlignment="1">
      <alignment wrapText="1"/>
    </xf>
    <xf numFmtId="0" fontId="4" fillId="0" borderId="3" xfId="0" applyFont="1" applyBorder="1" applyAlignment="1">
      <alignment wrapText="1"/>
    </xf>
    <xf numFmtId="7" fontId="4" fillId="0" borderId="6" xfId="24" applyNumberFormat="1" applyFont="1" applyBorder="1" applyAlignment="1">
      <alignment horizontal="center"/>
    </xf>
    <xf numFmtId="170" fontId="4" fillId="0" borderId="1" xfId="0" applyNumberFormat="1" applyFont="1" applyFill="1" applyBorder="1" applyAlignment="1" applyProtection="1">
      <alignment horizontal="center"/>
    </xf>
    <xf numFmtId="167" fontId="9" fillId="0" borderId="1" xfId="22" applyNumberFormat="1" applyFont="1" applyFill="1" applyBorder="1" applyAlignment="1">
      <alignment horizontal="right"/>
    </xf>
    <xf numFmtId="0" fontId="15" fillId="3" borderId="1" xfId="25" quotePrefix="1" applyNumberFormat="1" applyFont="1" applyFill="1" applyBorder="1" applyAlignment="1">
      <alignment horizontal="center"/>
    </xf>
    <xf numFmtId="0" fontId="4" fillId="0" borderId="1" xfId="0" applyFont="1" applyBorder="1" applyAlignment="1">
      <alignment wrapText="1"/>
    </xf>
    <xf numFmtId="7" fontId="4" fillId="0" borderId="1" xfId="24" applyNumberFormat="1" applyFont="1" applyBorder="1" applyAlignment="1">
      <alignment horizontal="center"/>
    </xf>
    <xf numFmtId="0" fontId="12" fillId="0" borderId="14" xfId="0" applyFont="1" applyBorder="1" applyAlignment="1">
      <alignment wrapText="1"/>
    </xf>
    <xf numFmtId="169" fontId="9" fillId="0" borderId="6" xfId="24" applyNumberFormat="1" applyFont="1" applyFill="1" applyBorder="1" applyAlignment="1">
      <alignment horizontal="center"/>
    </xf>
    <xf numFmtId="169" fontId="9" fillId="0" borderId="1" xfId="24" applyNumberFormat="1" applyFont="1" applyFill="1" applyBorder="1" applyAlignment="1">
      <alignment horizontal="center"/>
    </xf>
    <xf numFmtId="0" fontId="4" fillId="0" borderId="1" xfId="0" applyFont="1" applyBorder="1" applyAlignment="1">
      <alignment horizontal="center" wrapText="1"/>
    </xf>
    <xf numFmtId="0" fontId="16" fillId="0" borderId="0" xfId="0" applyFont="1" applyAlignment="1"/>
    <xf numFmtId="0" fontId="17" fillId="0" borderId="1" xfId="0" applyFont="1" applyFill="1" applyBorder="1" applyAlignment="1">
      <alignment wrapText="1"/>
    </xf>
    <xf numFmtId="169" fontId="15" fillId="0" borderId="0" xfId="24" applyNumberFormat="1" applyFont="1" applyFill="1" applyBorder="1" applyAlignment="1">
      <alignment horizontal="center"/>
    </xf>
    <xf numFmtId="0" fontId="9" fillId="0" borderId="0" xfId="0" applyFont="1" applyFill="1" applyBorder="1" applyAlignment="1">
      <alignment wrapText="1"/>
    </xf>
    <xf numFmtId="0" fontId="9" fillId="0" borderId="7" xfId="0" applyFont="1" applyFill="1" applyBorder="1" applyAlignment="1">
      <alignment wrapText="1"/>
    </xf>
    <xf numFmtId="0" fontId="9" fillId="0" borderId="6" xfId="0" applyFont="1" applyFill="1" applyBorder="1" applyAlignment="1">
      <alignment wrapText="1"/>
    </xf>
    <xf numFmtId="0" fontId="9" fillId="0" borderId="1" xfId="0" applyFont="1" applyFill="1" applyBorder="1" applyAlignment="1">
      <alignment wrapText="1"/>
    </xf>
    <xf numFmtId="0" fontId="0" fillId="0" borderId="0" xfId="0" applyFont="1" applyAlignment="1">
      <alignment horizontal="center"/>
    </xf>
    <xf numFmtId="0" fontId="9" fillId="0" borderId="14" xfId="0" applyFont="1" applyBorder="1" applyAlignment="1">
      <alignment horizontal="left" wrapText="1"/>
    </xf>
    <xf numFmtId="0" fontId="0" fillId="0" borderId="0" xfId="0" applyFont="1" applyFill="1" applyAlignment="1">
      <alignment horizontal="center"/>
    </xf>
    <xf numFmtId="0" fontId="9" fillId="0" borderId="1" xfId="0" applyFont="1" applyBorder="1" applyAlignment="1">
      <alignment wrapText="1"/>
    </xf>
    <xf numFmtId="0" fontId="0" fillId="0" borderId="0" xfId="0" applyBorder="1"/>
    <xf numFmtId="3" fontId="9" fillId="2" borderId="1" xfId="0" applyNumberFormat="1" applyFont="1" applyFill="1" applyBorder="1" applyAlignment="1">
      <alignment horizontal="center" wrapText="1"/>
    </xf>
    <xf numFmtId="169" fontId="9" fillId="4" borderId="6" xfId="24" applyNumberFormat="1" applyFont="1" applyFill="1" applyBorder="1" applyAlignment="1">
      <alignment horizontal="center"/>
    </xf>
    <xf numFmtId="0" fontId="7" fillId="0" borderId="0" xfId="0" applyFont="1" applyFill="1"/>
    <xf numFmtId="0" fontId="0" fillId="0" borderId="0" xfId="0" applyFont="1" applyFill="1"/>
    <xf numFmtId="0" fontId="19" fillId="0" borderId="15" xfId="0" applyFont="1" applyFill="1" applyBorder="1" applyAlignment="1">
      <alignment horizontal="left" vertical="center"/>
    </xf>
    <xf numFmtId="5" fontId="9" fillId="4" borderId="1" xfId="23" applyNumberFormat="1" applyFont="1" applyFill="1" applyBorder="1" applyAlignment="1">
      <alignment horizontal="center"/>
    </xf>
    <xf numFmtId="0" fontId="8" fillId="0" borderId="4" xfId="0" applyFont="1" applyBorder="1" applyAlignment="1">
      <alignment horizontal="center"/>
    </xf>
    <xf numFmtId="0" fontId="22" fillId="0" borderId="0" xfId="0" applyFont="1" applyBorder="1" applyAlignment="1"/>
    <xf numFmtId="0" fontId="20" fillId="0" borderId="0" xfId="0" applyFont="1" applyBorder="1" applyAlignment="1">
      <alignment horizontal="left" vertical="center"/>
    </xf>
    <xf numFmtId="0" fontId="21" fillId="0" borderId="11" xfId="0" applyFont="1" applyBorder="1" applyAlignment="1">
      <alignment horizontal="center" vertical="center"/>
    </xf>
    <xf numFmtId="0" fontId="21" fillId="0" borderId="14" xfId="0" applyFont="1" applyBorder="1" applyAlignment="1">
      <alignment horizontal="left" vertical="center"/>
    </xf>
    <xf numFmtId="171" fontId="21" fillId="0" borderId="15" xfId="0" applyNumberFormat="1" applyFont="1" applyBorder="1" applyAlignment="1">
      <alignment horizontal="center" vertical="center"/>
    </xf>
    <xf numFmtId="0" fontId="21" fillId="0" borderId="13" xfId="0" applyFont="1" applyBorder="1" applyAlignment="1">
      <alignment horizontal="center" vertical="center"/>
    </xf>
    <xf numFmtId="0" fontId="21" fillId="0" borderId="2" xfId="0" applyFont="1" applyBorder="1" applyAlignment="1">
      <alignment horizontal="center" vertical="center"/>
    </xf>
    <xf numFmtId="0" fontId="21" fillId="0" borderId="7" xfId="0" applyFont="1" applyBorder="1" applyAlignment="1">
      <alignment horizontal="center" vertical="center"/>
    </xf>
    <xf numFmtId="0" fontId="20" fillId="0" borderId="3" xfId="0" applyFont="1" applyBorder="1" applyAlignment="1">
      <alignment horizontal="left" vertical="center"/>
    </xf>
    <xf numFmtId="0" fontId="21" fillId="0" borderId="1" xfId="0" applyFont="1" applyBorder="1" applyAlignment="1">
      <alignment horizontal="center" vertical="center"/>
    </xf>
    <xf numFmtId="171" fontId="21" fillId="0" borderId="4" xfId="0" applyNumberFormat="1" applyFont="1" applyBorder="1" applyAlignment="1">
      <alignment horizontal="center" vertical="center"/>
    </xf>
    <xf numFmtId="0" fontId="9" fillId="0" borderId="3" xfId="0" applyFont="1" applyBorder="1" applyAlignment="1">
      <alignment horizontal="center" wrapText="1"/>
    </xf>
    <xf numFmtId="0" fontId="9" fillId="0" borderId="1" xfId="0" applyFont="1" applyBorder="1" applyAlignment="1">
      <alignment horizontal="center" wrapText="1"/>
    </xf>
    <xf numFmtId="0" fontId="10" fillId="0" borderId="8" xfId="0" applyFont="1" applyBorder="1" applyAlignment="1">
      <alignment horizontal="right" wrapText="1"/>
    </xf>
    <xf numFmtId="1" fontId="4" fillId="0" borderId="14" xfId="0" applyNumberFormat="1" applyFont="1" applyFill="1" applyBorder="1" applyAlignment="1" applyProtection="1">
      <alignment horizontal="right"/>
    </xf>
    <xf numFmtId="1" fontId="4" fillId="0" borderId="12" xfId="0" applyNumberFormat="1" applyFont="1" applyFill="1" applyBorder="1" applyAlignment="1" applyProtection="1">
      <alignment horizontal="right"/>
    </xf>
    <xf numFmtId="0" fontId="18" fillId="0" borderId="0" xfId="0" applyFont="1" applyAlignment="1">
      <alignment horizontal="left"/>
    </xf>
    <xf numFmtId="0" fontId="9" fillId="0" borderId="1" xfId="0" applyFont="1" applyFill="1" applyBorder="1" applyAlignment="1">
      <alignment horizontal="left" wrapText="1"/>
    </xf>
    <xf numFmtId="171" fontId="4" fillId="0" borderId="1" xfId="0" applyNumberFormat="1" applyFont="1" applyFill="1" applyBorder="1" applyAlignment="1">
      <alignment horizontal="center"/>
    </xf>
    <xf numFmtId="0" fontId="19" fillId="0" borderId="11" xfId="0" applyFont="1" applyFill="1" applyBorder="1" applyAlignment="1">
      <alignment horizontal="left" vertical="center"/>
    </xf>
    <xf numFmtId="0" fontId="19" fillId="0" borderId="13" xfId="0" applyFont="1" applyFill="1" applyBorder="1" applyAlignment="1">
      <alignment horizontal="left" vertical="center"/>
    </xf>
    <xf numFmtId="169" fontId="9" fillId="0" borderId="2" xfId="24" applyNumberFormat="1" applyFont="1" applyFill="1" applyBorder="1" applyAlignment="1">
      <alignment horizontal="center"/>
    </xf>
    <xf numFmtId="0" fontId="18" fillId="0" borderId="0" xfId="0" applyFont="1" applyBorder="1" applyAlignment="1">
      <alignment horizontal="left" wrapText="1"/>
    </xf>
    <xf numFmtId="0" fontId="0" fillId="0" borderId="0" xfId="0" applyBorder="1" applyAlignment="1">
      <alignment horizontal="left" vertical="center"/>
    </xf>
    <xf numFmtId="0" fontId="4" fillId="0" borderId="0" xfId="0" applyFont="1" applyFill="1" applyAlignment="1">
      <alignment vertical="center"/>
    </xf>
    <xf numFmtId="0" fontId="4" fillId="0" borderId="0" xfId="0" applyFont="1" applyAlignment="1">
      <alignment horizontal="right"/>
    </xf>
    <xf numFmtId="0" fontId="0" fillId="0" borderId="0" xfId="0" applyFont="1"/>
    <xf numFmtId="0" fontId="4" fillId="0" borderId="0" xfId="0" applyFont="1"/>
    <xf numFmtId="0" fontId="19" fillId="0" borderId="0" xfId="0" applyFont="1" applyFill="1" applyBorder="1" applyAlignment="1">
      <alignment horizontal="left" vertical="center"/>
    </xf>
    <xf numFmtId="0" fontId="21" fillId="0" borderId="14" xfId="0" applyFont="1" applyFill="1" applyBorder="1" applyAlignment="1">
      <alignment horizontal="left" vertical="center"/>
    </xf>
    <xf numFmtId="171" fontId="21" fillId="0" borderId="11" xfId="0" applyNumberFormat="1" applyFont="1" applyBorder="1" applyAlignment="1">
      <alignment horizontal="center" vertical="center"/>
    </xf>
    <xf numFmtId="0" fontId="24" fillId="2" borderId="1" xfId="0" applyFont="1" applyFill="1" applyBorder="1" applyAlignment="1">
      <alignment horizontal="center" wrapText="1"/>
    </xf>
    <xf numFmtId="164" fontId="15" fillId="2" borderId="1" xfId="0" applyNumberFormat="1" applyFont="1" applyFill="1" applyBorder="1" applyAlignment="1">
      <alignment horizontal="center" wrapText="1"/>
    </xf>
    <xf numFmtId="166" fontId="15" fillId="2" borderId="1" xfId="0" applyNumberFormat="1" applyFont="1" applyFill="1" applyBorder="1" applyAlignment="1">
      <alignment horizontal="center" wrapText="1"/>
    </xf>
    <xf numFmtId="10" fontId="15" fillId="2" borderId="1" xfId="0" applyNumberFormat="1" applyFont="1" applyFill="1" applyBorder="1" applyAlignment="1">
      <alignment horizontal="center" wrapText="1"/>
    </xf>
    <xf numFmtId="0" fontId="25" fillId="0" borderId="14" xfId="0" applyFont="1" applyBorder="1" applyAlignment="1">
      <alignment horizontal="left" vertical="center"/>
    </xf>
    <xf numFmtId="3" fontId="15" fillId="2" borderId="1" xfId="0" applyNumberFormat="1" applyFont="1" applyFill="1" applyBorder="1" applyAlignment="1">
      <alignment horizontal="center" wrapText="1"/>
    </xf>
    <xf numFmtId="167" fontId="15" fillId="2" borderId="1" xfId="0" applyNumberFormat="1" applyFont="1" applyFill="1" applyBorder="1" applyAlignment="1">
      <alignment horizontal="center" wrapText="1"/>
    </xf>
    <xf numFmtId="170" fontId="15" fillId="0" borderId="1" xfId="0" applyNumberFormat="1" applyFont="1" applyFill="1" applyBorder="1" applyAlignment="1" applyProtection="1">
      <alignment horizontal="center"/>
    </xf>
    <xf numFmtId="14" fontId="15" fillId="2" borderId="1" xfId="0" applyNumberFormat="1" applyFont="1" applyFill="1" applyBorder="1" applyAlignment="1">
      <alignment horizontal="center" wrapText="1"/>
    </xf>
    <xf numFmtId="7" fontId="15" fillId="2" borderId="1" xfId="23" applyNumberFormat="1" applyFont="1" applyFill="1" applyBorder="1" applyAlignment="1">
      <alignment horizontal="right"/>
    </xf>
    <xf numFmtId="7" fontId="15" fillId="2" borderId="1" xfId="22" applyNumberFormat="1" applyFont="1" applyFill="1" applyBorder="1" applyAlignment="1">
      <alignment horizontal="right"/>
    </xf>
    <xf numFmtId="169" fontId="15" fillId="3" borderId="6" xfId="24" applyNumberFormat="1" applyFont="1" applyFill="1" applyBorder="1" applyAlignment="1">
      <alignment horizontal="center"/>
    </xf>
    <xf numFmtId="3" fontId="15" fillId="3" borderId="2" xfId="25" quotePrefix="1" applyNumberFormat="1" applyFont="1" applyFill="1" applyBorder="1" applyAlignment="1">
      <alignment horizontal="center"/>
    </xf>
    <xf numFmtId="3" fontId="15" fillId="3" borderId="6" xfId="24" applyNumberFormat="1" applyFont="1" applyFill="1" applyBorder="1" applyAlignment="1">
      <alignment horizontal="center"/>
    </xf>
    <xf numFmtId="168" fontId="15" fillId="3" borderId="6" xfId="21" applyNumberFormat="1" applyFont="1" applyFill="1" applyBorder="1" applyAlignment="1">
      <alignment horizontal="center"/>
    </xf>
    <xf numFmtId="169" fontId="15" fillId="3" borderId="1" xfId="24" applyNumberFormat="1" applyFont="1" applyFill="1" applyBorder="1" applyAlignment="1">
      <alignment horizontal="center"/>
    </xf>
    <xf numFmtId="169" fontId="15" fillId="3" borderId="7" xfId="24" applyNumberFormat="1" applyFont="1" applyFill="1" applyBorder="1" applyAlignment="1">
      <alignment horizontal="center"/>
    </xf>
    <xf numFmtId="7" fontId="15" fillId="3" borderId="1" xfId="24" applyNumberFormat="1" applyFont="1" applyFill="1" applyBorder="1" applyAlignment="1">
      <alignment horizontal="center"/>
    </xf>
    <xf numFmtId="38" fontId="21" fillId="0" borderId="19" xfId="0" applyNumberFormat="1" applyFont="1" applyFill="1" applyBorder="1" applyAlignment="1">
      <alignment horizontal="center" vertical="center" wrapText="1"/>
    </xf>
    <xf numFmtId="6" fontId="21" fillId="0" borderId="19" xfId="0" applyNumberFormat="1" applyFont="1" applyFill="1" applyBorder="1" applyAlignment="1">
      <alignment horizontal="center" vertical="center" wrapText="1"/>
    </xf>
    <xf numFmtId="37" fontId="15" fillId="2" borderId="1" xfId="23" applyNumberFormat="1" applyFont="1" applyFill="1" applyBorder="1" applyAlignment="1">
      <alignment horizontal="center"/>
    </xf>
    <xf numFmtId="5" fontId="15" fillId="2" borderId="1" xfId="23" applyNumberFormat="1" applyFont="1" applyFill="1" applyBorder="1" applyAlignment="1">
      <alignment horizontal="center"/>
    </xf>
    <xf numFmtId="169" fontId="15" fillId="2" borderId="1" xfId="23" applyNumberFormat="1" applyFont="1" applyFill="1" applyBorder="1" applyAlignment="1">
      <alignment horizontal="center"/>
    </xf>
    <xf numFmtId="14" fontId="15" fillId="2" borderId="1" xfId="23" applyNumberFormat="1" applyFont="1" applyFill="1" applyBorder="1" applyAlignment="1">
      <alignment horizontal="center"/>
    </xf>
    <xf numFmtId="169" fontId="9" fillId="0" borderId="1" xfId="23" applyNumberFormat="1" applyFont="1" applyFill="1" applyBorder="1" applyAlignment="1">
      <alignment horizontal="center"/>
    </xf>
    <xf numFmtId="7" fontId="9" fillId="0" borderId="1" xfId="23" applyNumberFormat="1" applyFont="1" applyFill="1" applyBorder="1" applyAlignment="1">
      <alignment horizontal="center"/>
    </xf>
    <xf numFmtId="14" fontId="15" fillId="2" borderId="20" xfId="23" applyNumberFormat="1" applyFont="1" applyFill="1" applyBorder="1" applyAlignment="1">
      <alignment horizontal="center"/>
    </xf>
    <xf numFmtId="168" fontId="9" fillId="0" borderId="21" xfId="21" applyNumberFormat="1" applyFont="1" applyFill="1" applyBorder="1" applyAlignment="1">
      <alignment horizontal="center"/>
    </xf>
    <xf numFmtId="14" fontId="15" fillId="2" borderId="22" xfId="23" applyNumberFormat="1" applyFont="1" applyFill="1" applyBorder="1" applyAlignment="1">
      <alignment horizontal="center"/>
    </xf>
    <xf numFmtId="37" fontId="15" fillId="2" borderId="22" xfId="23" applyNumberFormat="1" applyFont="1" applyFill="1" applyBorder="1" applyAlignment="1">
      <alignment horizontal="center"/>
    </xf>
    <xf numFmtId="169" fontId="15" fillId="2" borderId="22" xfId="23" applyNumberFormat="1" applyFont="1" applyFill="1" applyBorder="1" applyAlignment="1">
      <alignment horizontal="center"/>
    </xf>
    <xf numFmtId="7" fontId="9" fillId="0" borderId="22" xfId="23" applyNumberFormat="1" applyFont="1" applyFill="1" applyBorder="1" applyAlignment="1">
      <alignment horizontal="center"/>
    </xf>
    <xf numFmtId="169" fontId="9" fillId="0" borderId="22" xfId="23" applyNumberFormat="1" applyFont="1" applyFill="1" applyBorder="1" applyAlignment="1">
      <alignment horizontal="center"/>
    </xf>
    <xf numFmtId="168" fontId="9" fillId="0" borderId="23" xfId="21" applyNumberFormat="1" applyFont="1" applyFill="1" applyBorder="1" applyAlignment="1">
      <alignment horizontal="center"/>
    </xf>
    <xf numFmtId="0" fontId="20" fillId="0" borderId="17"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19" xfId="0" applyFont="1" applyBorder="1" applyAlignment="1">
      <alignment horizontal="center" vertical="center" wrapText="1"/>
    </xf>
    <xf numFmtId="0" fontId="23" fillId="0" borderId="0" xfId="0" applyFont="1"/>
    <xf numFmtId="5" fontId="15" fillId="2" borderId="22" xfId="23" applyNumberFormat="1" applyFont="1" applyFill="1" applyBorder="1" applyAlignment="1">
      <alignment horizontal="center"/>
    </xf>
    <xf numFmtId="10" fontId="15" fillId="2" borderId="1" xfId="0" applyNumberFormat="1" applyFont="1" applyFill="1" applyBorder="1" applyAlignment="1">
      <alignment horizontal="center" vertical="top" wrapText="1"/>
    </xf>
    <xf numFmtId="3" fontId="15" fillId="2" borderId="1" xfId="0" applyNumberFormat="1" applyFont="1" applyFill="1" applyBorder="1" applyAlignment="1">
      <alignment horizontal="center" vertical="top" wrapText="1"/>
    </xf>
    <xf numFmtId="0" fontId="15" fillId="0" borderId="0" xfId="0" applyFont="1"/>
    <xf numFmtId="168" fontId="4" fillId="0" borderId="1" xfId="21" applyNumberFormat="1" applyFont="1" applyBorder="1" applyAlignment="1">
      <alignment horizontal="center"/>
    </xf>
    <xf numFmtId="7" fontId="4" fillId="0" borderId="1" xfId="0" applyNumberFormat="1" applyFont="1" applyBorder="1" applyAlignment="1">
      <alignment horizontal="center"/>
    </xf>
    <xf numFmtId="9" fontId="15" fillId="2" borderId="1" xfId="0" applyNumberFormat="1" applyFont="1" applyFill="1" applyBorder="1" applyAlignment="1">
      <alignment horizontal="center" wrapText="1"/>
    </xf>
    <xf numFmtId="7" fontId="15" fillId="2" borderId="8" xfId="23" applyNumberFormat="1" applyFont="1" applyFill="1" applyBorder="1" applyAlignment="1">
      <alignment horizontal="left" vertical="center"/>
    </xf>
    <xf numFmtId="7" fontId="15" fillId="2" borderId="10" xfId="23" applyNumberFormat="1" applyFont="1" applyFill="1" applyBorder="1" applyAlignment="1">
      <alignment horizontal="left" vertical="center"/>
    </xf>
    <xf numFmtId="7" fontId="15" fillId="2" borderId="11" xfId="23" applyNumberFormat="1" applyFont="1" applyFill="1" applyBorder="1" applyAlignment="1">
      <alignment horizontal="left" vertical="center"/>
    </xf>
    <xf numFmtId="7" fontId="15" fillId="2" borderId="14" xfId="23" applyNumberFormat="1" applyFont="1" applyFill="1" applyBorder="1" applyAlignment="1">
      <alignment horizontal="left" vertical="center"/>
    </xf>
    <xf numFmtId="7" fontId="15" fillId="2" borderId="0" xfId="23" applyNumberFormat="1" applyFont="1" applyFill="1" applyBorder="1" applyAlignment="1">
      <alignment horizontal="left" vertical="center"/>
    </xf>
    <xf numFmtId="7" fontId="15" fillId="2" borderId="15" xfId="23" applyNumberFormat="1" applyFont="1" applyFill="1" applyBorder="1" applyAlignment="1">
      <alignment horizontal="left" vertical="center"/>
    </xf>
    <xf numFmtId="7" fontId="15" fillId="2" borderId="12" xfId="23" applyNumberFormat="1" applyFont="1" applyFill="1" applyBorder="1" applyAlignment="1">
      <alignment horizontal="left" vertical="center"/>
    </xf>
    <xf numFmtId="7" fontId="15" fillId="2" borderId="5" xfId="23" applyNumberFormat="1" applyFont="1" applyFill="1" applyBorder="1" applyAlignment="1">
      <alignment horizontal="left" vertical="center"/>
    </xf>
    <xf numFmtId="7" fontId="15" fillId="2" borderId="13" xfId="23" applyNumberFormat="1" applyFont="1" applyFill="1" applyBorder="1" applyAlignment="1">
      <alignment horizontal="left" vertical="center"/>
    </xf>
    <xf numFmtId="0" fontId="9" fillId="0" borderId="1" xfId="0" applyFont="1" applyBorder="1" applyAlignment="1">
      <alignment horizontal="center" vertical="center" wrapText="1"/>
    </xf>
    <xf numFmtId="0" fontId="0" fillId="0" borderId="1" xfId="0" applyBorder="1" applyAlignment="1">
      <alignment horizontal="center" vertical="center"/>
    </xf>
    <xf numFmtId="7" fontId="15" fillId="2" borderId="3" xfId="23" applyNumberFormat="1" applyFont="1" applyFill="1" applyBorder="1" applyAlignment="1">
      <alignment horizontal="left"/>
    </xf>
    <xf numFmtId="7" fontId="15" fillId="2" borderId="9" xfId="23" applyNumberFormat="1" applyFont="1" applyFill="1" applyBorder="1" applyAlignment="1">
      <alignment horizontal="left"/>
    </xf>
    <xf numFmtId="7" fontId="15" fillId="2" borderId="4" xfId="23" applyNumberFormat="1" applyFont="1" applyFill="1" applyBorder="1" applyAlignment="1">
      <alignment horizontal="left"/>
    </xf>
    <xf numFmtId="0" fontId="4" fillId="0" borderId="5" xfId="0" applyFont="1" applyFill="1" applyBorder="1" applyAlignment="1">
      <alignment vertical="center" wrapText="1"/>
    </xf>
    <xf numFmtId="0" fontId="0" fillId="0" borderId="5" xfId="0" applyBorder="1" applyAlignment="1">
      <alignment vertical="center" wrapText="1"/>
    </xf>
    <xf numFmtId="0" fontId="18" fillId="0" borderId="10" xfId="0" applyFont="1" applyBorder="1" applyAlignment="1">
      <alignment horizontal="left" vertical="center"/>
    </xf>
    <xf numFmtId="0" fontId="18" fillId="0" borderId="11" xfId="0" applyFont="1" applyBorder="1" applyAlignment="1">
      <alignment horizontal="left" vertical="center"/>
    </xf>
    <xf numFmtId="0" fontId="18" fillId="0" borderId="14" xfId="0" applyFont="1" applyBorder="1" applyAlignment="1">
      <alignment horizontal="left" vertical="center"/>
    </xf>
    <xf numFmtId="0" fontId="18" fillId="0" borderId="0" xfId="0" applyFont="1" applyAlignment="1">
      <alignment horizontal="left" vertical="center"/>
    </xf>
    <xf numFmtId="0" fontId="18" fillId="0" borderId="15" xfId="0" applyFont="1" applyBorder="1" applyAlignment="1">
      <alignment horizontal="left" vertical="center"/>
    </xf>
    <xf numFmtId="0" fontId="18" fillId="0" borderId="12" xfId="0" applyFont="1" applyBorder="1" applyAlignment="1">
      <alignment horizontal="left" vertical="center"/>
    </xf>
    <xf numFmtId="0" fontId="18" fillId="0" borderId="5" xfId="0" applyFont="1" applyBorder="1" applyAlignment="1">
      <alignment horizontal="left" vertical="center"/>
    </xf>
    <xf numFmtId="0" fontId="18" fillId="0" borderId="13" xfId="0" applyFont="1" applyBorder="1" applyAlignment="1">
      <alignment horizontal="left" vertical="center"/>
    </xf>
    <xf numFmtId="0" fontId="20" fillId="0" borderId="8" xfId="0" applyFont="1" applyBorder="1" applyAlignment="1">
      <alignment horizontal="center" vertical="center"/>
    </xf>
    <xf numFmtId="0" fontId="23" fillId="0" borderId="12" xfId="0" applyFont="1" applyBorder="1" applyAlignment="1">
      <alignment horizontal="center" vertical="center"/>
    </xf>
    <xf numFmtId="7" fontId="15" fillId="2" borderId="3" xfId="23" applyNumberFormat="1" applyFont="1" applyFill="1" applyBorder="1" applyAlignment="1">
      <alignment horizontal="left" vertical="center"/>
    </xf>
    <xf numFmtId="7" fontId="15" fillId="2" borderId="9" xfId="23" applyNumberFormat="1" applyFont="1" applyFill="1" applyBorder="1" applyAlignment="1">
      <alignment horizontal="left" vertical="center"/>
    </xf>
    <xf numFmtId="7" fontId="15" fillId="2" borderId="4" xfId="23" applyNumberFormat="1" applyFont="1" applyFill="1" applyBorder="1" applyAlignment="1">
      <alignment horizontal="left" vertical="center"/>
    </xf>
    <xf numFmtId="0" fontId="21" fillId="0" borderId="0" xfId="0" applyFont="1" applyBorder="1" applyAlignment="1">
      <alignment horizontal="left" vertical="center" wrapText="1"/>
    </xf>
    <xf numFmtId="0" fontId="0" fillId="0" borderId="0" xfId="0" applyAlignment="1">
      <alignment vertical="center" wrapText="1"/>
    </xf>
  </cellXfs>
  <cellStyles count="28">
    <cellStyle name="Comma" xfId="22" builtinId="3"/>
    <cellStyle name="Comma 4" xfId="25"/>
    <cellStyle name="Comma 4 2" xfId="27"/>
    <cellStyle name="Currency" xfId="23" builtinId="4"/>
    <cellStyle name="Currency 5" xfId="24"/>
    <cellStyle name="Currency 5 2" xfId="2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Normal" xfId="0" builtinId="0"/>
    <cellStyle name="Percent" xfId="21"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55"/>
  <sheetViews>
    <sheetView tabSelected="1" topLeftCell="A133" zoomScale="70" zoomScaleNormal="70" workbookViewId="0">
      <selection activeCell="N156" sqref="N156"/>
    </sheetView>
  </sheetViews>
  <sheetFormatPr defaultColWidth="2.25" defaultRowHeight="15.75" x14ac:dyDescent="0.25"/>
  <cols>
    <col min="1" max="1" width="68.5" style="8" customWidth="1"/>
    <col min="2" max="2" width="38" style="12" customWidth="1"/>
    <col min="3" max="3" width="40.75" style="12" customWidth="1"/>
    <col min="4" max="4" width="26.5" style="11" customWidth="1"/>
    <col min="5" max="5" width="23.125" style="11" customWidth="1"/>
    <col min="6" max="6" width="23.375" style="11" customWidth="1"/>
    <col min="7" max="7" width="27.875" style="11" customWidth="1"/>
    <col min="8" max="8" width="21.5" style="11" bestFit="1" customWidth="1"/>
    <col min="9" max="10" width="29.625" style="11" customWidth="1"/>
    <col min="11" max="11" width="26.5" style="11" customWidth="1"/>
    <col min="12" max="12" width="29.625" style="11" customWidth="1"/>
    <col min="13" max="13" width="24" style="11" bestFit="1" customWidth="1"/>
    <col min="14" max="14" width="11.5" style="11" customWidth="1"/>
    <col min="15" max="15" width="9.375" style="11" bestFit="1" customWidth="1"/>
    <col min="16" max="16" width="8.5" style="11" bestFit="1" customWidth="1"/>
    <col min="17" max="16382" width="2.25" style="11"/>
    <col min="16383" max="16383" width="9.25" style="11" bestFit="1" customWidth="1"/>
    <col min="16384" max="16384" width="4.125" style="11" bestFit="1" customWidth="1"/>
  </cols>
  <sheetData>
    <row r="1" spans="1:4 16381:16384" ht="21" x14ac:dyDescent="0.35">
      <c r="A1" s="75" t="s">
        <v>119</v>
      </c>
    </row>
    <row r="4" spans="1:4 16381:16384" x14ac:dyDescent="0.25">
      <c r="A4" s="21" t="s">
        <v>11</v>
      </c>
      <c r="B4" s="21"/>
      <c r="C4" s="21"/>
      <c r="XFA4" s="11" t="s">
        <v>9</v>
      </c>
      <c r="XFC4" s="4" t="s">
        <v>3</v>
      </c>
      <c r="XFD4" s="11" t="s">
        <v>7</v>
      </c>
    </row>
    <row r="5" spans="1:4 16381:16384" x14ac:dyDescent="0.25">
      <c r="A5" s="5"/>
      <c r="XFA5" s="11" t="s">
        <v>10</v>
      </c>
      <c r="XFD5" s="11" t="s">
        <v>8</v>
      </c>
    </row>
    <row r="6" spans="1:4 16381:16384" customFormat="1" x14ac:dyDescent="0.25">
      <c r="A6" s="6" t="s">
        <v>0</v>
      </c>
      <c r="B6" s="125" t="s">
        <v>118</v>
      </c>
      <c r="C6" s="3"/>
    </row>
    <row r="7" spans="1:4 16381:16384" customFormat="1" x14ac:dyDescent="0.25">
      <c r="A7" s="1" t="s">
        <v>70</v>
      </c>
      <c r="B7" s="125" t="s">
        <v>118</v>
      </c>
      <c r="C7" s="3"/>
    </row>
    <row r="8" spans="1:4 16381:16384" customFormat="1" x14ac:dyDescent="0.25">
      <c r="A8" s="1" t="s">
        <v>6</v>
      </c>
      <c r="B8" s="125" t="s">
        <v>118</v>
      </c>
      <c r="C8" s="3"/>
    </row>
    <row r="9" spans="1:4 16381:16384" customFormat="1" x14ac:dyDescent="0.25">
      <c r="A9" s="1" t="s">
        <v>2</v>
      </c>
      <c r="B9" s="126">
        <v>42156</v>
      </c>
      <c r="C9" s="3"/>
    </row>
    <row r="10" spans="1:4 16381:16384" customFormat="1" x14ac:dyDescent="0.25">
      <c r="A10" s="1" t="s">
        <v>1</v>
      </c>
      <c r="B10" s="126">
        <v>42370</v>
      </c>
      <c r="C10" s="3"/>
    </row>
    <row r="11" spans="1:4 16381:16384" x14ac:dyDescent="0.25">
      <c r="A11" s="7"/>
      <c r="B11" s="13"/>
      <c r="C11" s="13"/>
    </row>
    <row r="12" spans="1:4 16381:16384" x14ac:dyDescent="0.25">
      <c r="A12" s="1"/>
      <c r="B12" s="9" t="s">
        <v>180</v>
      </c>
      <c r="C12" s="11"/>
    </row>
    <row r="13" spans="1:4 16381:16384" x14ac:dyDescent="0.25">
      <c r="A13" s="2" t="s">
        <v>181</v>
      </c>
      <c r="B13" s="127">
        <v>7200</v>
      </c>
      <c r="C13" s="11"/>
    </row>
    <row r="14" spans="1:4 16381:16384" x14ac:dyDescent="0.25">
      <c r="A14" s="2" t="s">
        <v>182</v>
      </c>
      <c r="B14" s="127">
        <v>7920</v>
      </c>
      <c r="C14" s="11"/>
    </row>
    <row r="15" spans="1:4 16381:16384" x14ac:dyDescent="0.25">
      <c r="A15" s="2"/>
      <c r="B15" s="2"/>
      <c r="C15" s="2"/>
    </row>
    <row r="16" spans="1:4 16381:16384" x14ac:dyDescent="0.25">
      <c r="A16" s="2"/>
      <c r="B16" s="2"/>
      <c r="C16" s="18" t="s">
        <v>183</v>
      </c>
      <c r="D16" s="12" t="s">
        <v>137</v>
      </c>
    </row>
    <row r="17" spans="1:11" x14ac:dyDescent="0.25">
      <c r="A17" s="1" t="s">
        <v>12</v>
      </c>
      <c r="B17" s="22">
        <f>B14/B13-1</f>
        <v>0.10000000000000009</v>
      </c>
      <c r="C17" s="128">
        <v>0</v>
      </c>
      <c r="D17" s="181" t="s">
        <v>118</v>
      </c>
      <c r="E17" s="182"/>
      <c r="F17" s="182"/>
      <c r="G17" s="182"/>
      <c r="H17" s="182"/>
      <c r="I17" s="182"/>
      <c r="J17" s="183"/>
    </row>
    <row r="18" spans="1:11" x14ac:dyDescent="0.25">
      <c r="A18" s="1" t="s">
        <v>13</v>
      </c>
      <c r="B18" s="128">
        <v>0</v>
      </c>
      <c r="C18" s="128">
        <v>0</v>
      </c>
      <c r="D18" s="181" t="s">
        <v>118</v>
      </c>
      <c r="E18" s="182"/>
      <c r="F18" s="182"/>
      <c r="G18" s="182"/>
      <c r="H18" s="182"/>
      <c r="I18" s="182"/>
      <c r="J18" s="183"/>
    </row>
    <row r="19" spans="1:11" x14ac:dyDescent="0.25">
      <c r="A19" s="1" t="s">
        <v>14</v>
      </c>
      <c r="B19" s="128">
        <v>0</v>
      </c>
      <c r="C19" s="128">
        <v>0</v>
      </c>
      <c r="D19" s="181" t="s">
        <v>118</v>
      </c>
      <c r="E19" s="182"/>
      <c r="F19" s="182"/>
      <c r="G19" s="182"/>
      <c r="H19" s="182"/>
      <c r="I19" s="182"/>
      <c r="J19" s="183"/>
    </row>
    <row r="20" spans="1:11" x14ac:dyDescent="0.25">
      <c r="A20" s="1"/>
      <c r="B20" s="1"/>
      <c r="C20" s="1"/>
      <c r="D20" s="1"/>
      <c r="E20" s="1"/>
      <c r="F20" s="1"/>
      <c r="G20" s="1"/>
      <c r="H20" s="1"/>
      <c r="I20" s="1"/>
      <c r="J20" s="1"/>
      <c r="K20" s="1"/>
    </row>
    <row r="21" spans="1:11" ht="36" customHeight="1" x14ac:dyDescent="0.25">
      <c r="A21" s="184" t="s">
        <v>178</v>
      </c>
      <c r="B21" s="185"/>
      <c r="C21" s="185"/>
      <c r="D21" s="185"/>
      <c r="E21" s="185"/>
      <c r="F21" s="185"/>
      <c r="G21" s="185"/>
      <c r="H21" s="1"/>
      <c r="I21" s="1"/>
      <c r="J21" s="1"/>
      <c r="K21" s="1"/>
    </row>
    <row r="22" spans="1:11" s="120" customFormat="1" ht="17.25" customHeight="1" x14ac:dyDescent="0.25">
      <c r="A22" s="170" t="s">
        <v>118</v>
      </c>
      <c r="B22" s="186"/>
      <c r="C22" s="186"/>
      <c r="D22" s="186"/>
      <c r="E22" s="186"/>
      <c r="F22" s="186"/>
      <c r="G22" s="187"/>
      <c r="H22" s="118"/>
      <c r="I22" s="118"/>
      <c r="J22" s="118"/>
      <c r="K22" s="118"/>
    </row>
    <row r="23" spans="1:11" s="120" customFormat="1" ht="17.25" customHeight="1" x14ac:dyDescent="0.25">
      <c r="A23" s="188"/>
      <c r="B23" s="189"/>
      <c r="C23" s="189"/>
      <c r="D23" s="189"/>
      <c r="E23" s="189"/>
      <c r="F23" s="189"/>
      <c r="G23" s="190"/>
      <c r="H23" s="118"/>
      <c r="I23" s="118"/>
      <c r="J23" s="118"/>
      <c r="K23" s="118"/>
    </row>
    <row r="24" spans="1:11" s="120" customFormat="1" ht="17.25" customHeight="1" x14ac:dyDescent="0.25">
      <c r="A24" s="191"/>
      <c r="B24" s="192"/>
      <c r="C24" s="192"/>
      <c r="D24" s="192"/>
      <c r="E24" s="192"/>
      <c r="F24" s="192"/>
      <c r="G24" s="193"/>
      <c r="H24" s="118"/>
      <c r="I24" s="118"/>
      <c r="J24" s="118"/>
      <c r="K24" s="118"/>
    </row>
    <row r="25" spans="1:11" s="120" customFormat="1" ht="17.25" customHeight="1" x14ac:dyDescent="0.25">
      <c r="A25" s="118"/>
      <c r="B25" s="118"/>
      <c r="C25" s="118"/>
      <c r="D25" s="118"/>
      <c r="E25" s="118"/>
      <c r="F25" s="118"/>
      <c r="G25" s="118"/>
      <c r="H25" s="118"/>
      <c r="I25" s="118"/>
      <c r="J25" s="118"/>
      <c r="K25" s="118"/>
    </row>
    <row r="26" spans="1:11" s="120" customFormat="1" ht="17.25" customHeight="1" x14ac:dyDescent="0.25">
      <c r="A26" s="118"/>
      <c r="B26" s="118"/>
      <c r="C26" s="118"/>
      <c r="D26" s="118"/>
      <c r="E26" s="118"/>
      <c r="F26" s="118"/>
      <c r="G26" s="118"/>
      <c r="H26" s="118"/>
      <c r="I26" s="118"/>
      <c r="J26" s="118"/>
      <c r="K26" s="118"/>
    </row>
    <row r="27" spans="1:11" x14ac:dyDescent="0.25">
      <c r="A27" s="95" t="s">
        <v>174</v>
      </c>
      <c r="B27" s="1"/>
      <c r="C27" s="1"/>
      <c r="D27" s="1"/>
      <c r="E27" s="1"/>
      <c r="F27" s="1"/>
      <c r="G27" s="1"/>
      <c r="H27" s="1"/>
      <c r="I27" s="1"/>
      <c r="J27" s="1"/>
      <c r="K27" s="1"/>
    </row>
    <row r="28" spans="1:11" s="120" customFormat="1" x14ac:dyDescent="0.25">
      <c r="A28" s="199" t="s">
        <v>205</v>
      </c>
      <c r="B28" s="200"/>
      <c r="C28" s="200"/>
      <c r="D28" s="200"/>
      <c r="E28" s="118"/>
      <c r="F28" s="118"/>
      <c r="G28" s="118"/>
      <c r="H28" s="118"/>
      <c r="I28" s="118"/>
      <c r="J28" s="118"/>
      <c r="K28" s="118"/>
    </row>
    <row r="29" spans="1:11" x14ac:dyDescent="0.25">
      <c r="A29" s="185"/>
      <c r="B29" s="185"/>
      <c r="C29" s="185"/>
      <c r="D29" s="185"/>
      <c r="E29" s="1"/>
      <c r="F29" s="1"/>
      <c r="G29" s="1"/>
      <c r="H29" s="1"/>
      <c r="I29" s="1"/>
      <c r="J29" s="1"/>
      <c r="K29" s="1"/>
    </row>
    <row r="30" spans="1:11" x14ac:dyDescent="0.25">
      <c r="A30" s="194" t="s">
        <v>139</v>
      </c>
      <c r="B30" s="100" t="s">
        <v>201</v>
      </c>
      <c r="C30" s="100" t="s">
        <v>202</v>
      </c>
      <c r="D30" s="96" t="s">
        <v>117</v>
      </c>
    </row>
    <row r="31" spans="1:11" x14ac:dyDescent="0.25">
      <c r="A31" s="195"/>
      <c r="B31" s="101" t="s">
        <v>173</v>
      </c>
      <c r="C31" s="101" t="s">
        <v>173</v>
      </c>
      <c r="D31" s="99" t="str">
        <f>C30&amp;" / "&amp;B30</f>
        <v>Current Filing / Previous filing</v>
      </c>
    </row>
    <row r="32" spans="1:11" x14ac:dyDescent="0.25">
      <c r="A32" s="97" t="s">
        <v>140</v>
      </c>
      <c r="B32" s="130" t="s">
        <v>209</v>
      </c>
      <c r="C32" s="130" t="s">
        <v>209</v>
      </c>
      <c r="D32" s="98">
        <f>IFERROR(C32/B32,1)</f>
        <v>1</v>
      </c>
      <c r="E32" s="120" t="s">
        <v>208</v>
      </c>
      <c r="F32" s="120"/>
      <c r="G32" s="120"/>
    </row>
    <row r="33" spans="1:7" x14ac:dyDescent="0.25">
      <c r="A33" s="97" t="s">
        <v>141</v>
      </c>
      <c r="B33" s="130" t="s">
        <v>209</v>
      </c>
      <c r="C33" s="130" t="s">
        <v>209</v>
      </c>
      <c r="D33" s="98">
        <f t="shared" ref="D33:D55" si="0">IFERROR(C33/B33,1)</f>
        <v>1</v>
      </c>
      <c r="E33" s="120" t="s">
        <v>207</v>
      </c>
      <c r="F33" s="120"/>
      <c r="G33" s="120"/>
    </row>
    <row r="34" spans="1:7" x14ac:dyDescent="0.25">
      <c r="A34" s="97" t="s">
        <v>142</v>
      </c>
      <c r="B34" s="130" t="s">
        <v>209</v>
      </c>
      <c r="C34" s="130" t="s">
        <v>209</v>
      </c>
      <c r="D34" s="98">
        <f t="shared" si="0"/>
        <v>1</v>
      </c>
      <c r="E34" s="120" t="s">
        <v>206</v>
      </c>
      <c r="F34" s="120"/>
      <c r="G34" s="120"/>
    </row>
    <row r="35" spans="1:7" x14ac:dyDescent="0.25">
      <c r="A35" s="97" t="s">
        <v>143</v>
      </c>
      <c r="B35" s="130" t="s">
        <v>209</v>
      </c>
      <c r="C35" s="130" t="s">
        <v>209</v>
      </c>
      <c r="D35" s="98">
        <f t="shared" si="0"/>
        <v>1</v>
      </c>
      <c r="E35" s="120" t="s">
        <v>203</v>
      </c>
      <c r="F35" s="120"/>
      <c r="G35" s="120"/>
    </row>
    <row r="36" spans="1:7" x14ac:dyDescent="0.25">
      <c r="A36" s="97" t="s">
        <v>144</v>
      </c>
      <c r="B36" s="130" t="s">
        <v>209</v>
      </c>
      <c r="C36" s="130" t="s">
        <v>209</v>
      </c>
      <c r="D36" s="98">
        <f t="shared" si="0"/>
        <v>1</v>
      </c>
      <c r="E36" s="120" t="s">
        <v>204</v>
      </c>
      <c r="F36" s="120"/>
      <c r="G36" s="120"/>
    </row>
    <row r="37" spans="1:7" x14ac:dyDescent="0.25">
      <c r="A37" s="97" t="s">
        <v>145</v>
      </c>
      <c r="B37" s="130" t="s">
        <v>209</v>
      </c>
      <c r="C37" s="130" t="s">
        <v>209</v>
      </c>
      <c r="D37" s="98">
        <f t="shared" si="0"/>
        <v>1</v>
      </c>
      <c r="E37" s="120"/>
      <c r="F37" s="120"/>
      <c r="G37" s="120"/>
    </row>
    <row r="38" spans="1:7" x14ac:dyDescent="0.25">
      <c r="A38" s="97" t="s">
        <v>146</v>
      </c>
      <c r="B38" s="130" t="s">
        <v>209</v>
      </c>
      <c r="C38" s="130" t="s">
        <v>209</v>
      </c>
      <c r="D38" s="98">
        <f t="shared" si="0"/>
        <v>1</v>
      </c>
      <c r="E38" s="120"/>
      <c r="F38" s="120"/>
      <c r="G38" s="120"/>
    </row>
    <row r="39" spans="1:7" x14ac:dyDescent="0.25">
      <c r="A39" s="97" t="s">
        <v>147</v>
      </c>
      <c r="B39" s="130" t="s">
        <v>209</v>
      </c>
      <c r="C39" s="130" t="s">
        <v>209</v>
      </c>
      <c r="D39" s="98">
        <f t="shared" si="0"/>
        <v>1</v>
      </c>
      <c r="E39" s="120"/>
      <c r="F39" s="120"/>
      <c r="G39" s="120"/>
    </row>
    <row r="40" spans="1:7" x14ac:dyDescent="0.25">
      <c r="A40" s="97" t="s">
        <v>148</v>
      </c>
      <c r="B40" s="130" t="s">
        <v>209</v>
      </c>
      <c r="C40" s="130" t="s">
        <v>209</v>
      </c>
      <c r="D40" s="98">
        <f t="shared" si="0"/>
        <v>1</v>
      </c>
      <c r="E40" s="120"/>
      <c r="F40" s="120"/>
      <c r="G40" s="120"/>
    </row>
    <row r="41" spans="1:7" x14ac:dyDescent="0.25">
      <c r="A41" s="97" t="s">
        <v>149</v>
      </c>
      <c r="B41" s="130" t="s">
        <v>209</v>
      </c>
      <c r="C41" s="130" t="s">
        <v>209</v>
      </c>
      <c r="D41" s="98">
        <f t="shared" si="0"/>
        <v>1</v>
      </c>
      <c r="E41" s="120"/>
      <c r="F41" s="120"/>
      <c r="G41" s="120"/>
    </row>
    <row r="42" spans="1:7" x14ac:dyDescent="0.25">
      <c r="A42" s="97" t="s">
        <v>150</v>
      </c>
      <c r="B42" s="130" t="s">
        <v>209</v>
      </c>
      <c r="C42" s="130" t="s">
        <v>209</v>
      </c>
      <c r="D42" s="98">
        <f t="shared" si="0"/>
        <v>1</v>
      </c>
      <c r="E42" s="120"/>
      <c r="F42" s="120"/>
      <c r="G42" s="120"/>
    </row>
    <row r="43" spans="1:7" x14ac:dyDescent="0.25">
      <c r="A43" s="97" t="s">
        <v>151</v>
      </c>
      <c r="B43" s="130" t="s">
        <v>209</v>
      </c>
      <c r="C43" s="130" t="s">
        <v>209</v>
      </c>
      <c r="D43" s="98">
        <f t="shared" si="0"/>
        <v>1</v>
      </c>
      <c r="E43" s="120"/>
      <c r="F43" s="120"/>
      <c r="G43" s="120"/>
    </row>
    <row r="44" spans="1:7" x14ac:dyDescent="0.25">
      <c r="A44" s="97" t="s">
        <v>152</v>
      </c>
      <c r="B44" s="130" t="s">
        <v>209</v>
      </c>
      <c r="C44" s="130" t="s">
        <v>209</v>
      </c>
      <c r="D44" s="98">
        <f t="shared" si="0"/>
        <v>1</v>
      </c>
      <c r="E44" s="120"/>
      <c r="F44" s="120"/>
      <c r="G44" s="120"/>
    </row>
    <row r="45" spans="1:7" x14ac:dyDescent="0.25">
      <c r="A45" s="97" t="s">
        <v>153</v>
      </c>
      <c r="B45" s="130" t="s">
        <v>209</v>
      </c>
      <c r="C45" s="130" t="s">
        <v>209</v>
      </c>
      <c r="D45" s="98">
        <f t="shared" si="0"/>
        <v>1</v>
      </c>
      <c r="E45" s="120"/>
      <c r="F45" s="120"/>
      <c r="G45" s="120"/>
    </row>
    <row r="46" spans="1:7" x14ac:dyDescent="0.25">
      <c r="A46" s="97" t="s">
        <v>154</v>
      </c>
      <c r="B46" s="130" t="s">
        <v>209</v>
      </c>
      <c r="C46" s="130" t="s">
        <v>209</v>
      </c>
      <c r="D46" s="98">
        <f t="shared" si="0"/>
        <v>1</v>
      </c>
    </row>
    <row r="47" spans="1:7" x14ac:dyDescent="0.25">
      <c r="A47" s="97" t="s">
        <v>155</v>
      </c>
      <c r="B47" s="130" t="s">
        <v>209</v>
      </c>
      <c r="C47" s="130" t="s">
        <v>209</v>
      </c>
      <c r="D47" s="98">
        <f t="shared" si="0"/>
        <v>1</v>
      </c>
    </row>
    <row r="48" spans="1:7" x14ac:dyDescent="0.25">
      <c r="A48" s="97" t="s">
        <v>185</v>
      </c>
      <c r="B48" s="130" t="s">
        <v>209</v>
      </c>
      <c r="C48" s="130" t="s">
        <v>209</v>
      </c>
      <c r="D48" s="98">
        <f t="shared" si="0"/>
        <v>1</v>
      </c>
    </row>
    <row r="49" spans="1:11" x14ac:dyDescent="0.25">
      <c r="A49" s="97" t="s">
        <v>186</v>
      </c>
      <c r="B49" s="130" t="s">
        <v>209</v>
      </c>
      <c r="C49" s="130" t="s">
        <v>209</v>
      </c>
      <c r="D49" s="98">
        <f t="shared" si="0"/>
        <v>1</v>
      </c>
    </row>
    <row r="50" spans="1:11" x14ac:dyDescent="0.25">
      <c r="A50" s="129" t="s">
        <v>156</v>
      </c>
      <c r="B50" s="130" t="s">
        <v>209</v>
      </c>
      <c r="C50" s="130" t="s">
        <v>209</v>
      </c>
      <c r="D50" s="98">
        <f t="shared" si="0"/>
        <v>1</v>
      </c>
    </row>
    <row r="51" spans="1:11" s="120" customFormat="1" x14ac:dyDescent="0.25">
      <c r="A51" s="129" t="s">
        <v>156</v>
      </c>
      <c r="B51" s="130" t="s">
        <v>209</v>
      </c>
      <c r="C51" s="130" t="s">
        <v>209</v>
      </c>
      <c r="D51" s="98">
        <f t="shared" ref="D51:D53" si="1">IFERROR(C51/B51,1)</f>
        <v>1</v>
      </c>
    </row>
    <row r="52" spans="1:11" s="120" customFormat="1" x14ac:dyDescent="0.25">
      <c r="A52" s="129" t="s">
        <v>156</v>
      </c>
      <c r="B52" s="130" t="s">
        <v>209</v>
      </c>
      <c r="C52" s="130" t="s">
        <v>209</v>
      </c>
      <c r="D52" s="98">
        <f t="shared" si="1"/>
        <v>1</v>
      </c>
    </row>
    <row r="53" spans="1:11" s="120" customFormat="1" x14ac:dyDescent="0.25">
      <c r="A53" s="129" t="s">
        <v>156</v>
      </c>
      <c r="B53" s="130" t="s">
        <v>209</v>
      </c>
      <c r="C53" s="130" t="s">
        <v>209</v>
      </c>
      <c r="D53" s="98">
        <f t="shared" si="1"/>
        <v>1</v>
      </c>
    </row>
    <row r="54" spans="1:11" x14ac:dyDescent="0.25">
      <c r="A54" s="129" t="s">
        <v>156</v>
      </c>
      <c r="B54" s="130" t="s">
        <v>209</v>
      </c>
      <c r="C54" s="130" t="s">
        <v>209</v>
      </c>
      <c r="D54" s="98">
        <f t="shared" si="0"/>
        <v>1</v>
      </c>
    </row>
    <row r="55" spans="1:11" x14ac:dyDescent="0.25">
      <c r="A55" s="129" t="s">
        <v>156</v>
      </c>
      <c r="B55" s="130" t="s">
        <v>209</v>
      </c>
      <c r="C55" s="130" t="s">
        <v>209</v>
      </c>
      <c r="D55" s="98">
        <f t="shared" si="0"/>
        <v>1</v>
      </c>
    </row>
    <row r="56" spans="1:11" x14ac:dyDescent="0.25">
      <c r="A56" s="102" t="s">
        <v>157</v>
      </c>
      <c r="B56" s="103"/>
      <c r="C56" s="103"/>
      <c r="D56" s="104">
        <f>PRODUCT(D32:D55)</f>
        <v>1</v>
      </c>
    </row>
    <row r="57" spans="1:11" x14ac:dyDescent="0.25">
      <c r="A57" s="123" t="s">
        <v>187</v>
      </c>
      <c r="D57" s="124">
        <f>B17+1</f>
        <v>1.1000000000000001</v>
      </c>
    </row>
    <row r="58" spans="1:11" s="120" customFormat="1" ht="17.25" customHeight="1" x14ac:dyDescent="0.25">
      <c r="A58" s="196" t="s">
        <v>156</v>
      </c>
      <c r="B58" s="197"/>
      <c r="C58" s="197"/>
      <c r="D58" s="197"/>
      <c r="E58" s="197"/>
      <c r="F58" s="197"/>
      <c r="G58" s="198"/>
      <c r="H58" s="118"/>
      <c r="I58" s="118"/>
      <c r="J58" s="118"/>
      <c r="K58" s="118"/>
    </row>
    <row r="59" spans="1:11" s="120" customFormat="1" ht="17.25" customHeight="1" x14ac:dyDescent="0.25">
      <c r="H59" s="118"/>
      <c r="I59" s="118"/>
      <c r="J59" s="118"/>
      <c r="K59" s="118"/>
    </row>
    <row r="60" spans="1:11" x14ac:dyDescent="0.25">
      <c r="A60" s="1"/>
      <c r="B60" s="1"/>
      <c r="C60" s="1"/>
    </row>
    <row r="61" spans="1:11" x14ac:dyDescent="0.25">
      <c r="A61" s="53" t="s">
        <v>15</v>
      </c>
      <c r="B61" s="14" t="s">
        <v>29</v>
      </c>
      <c r="C61" s="14" t="s">
        <v>30</v>
      </c>
      <c r="D61" s="14" t="s">
        <v>31</v>
      </c>
    </row>
    <row r="62" spans="1:11" x14ac:dyDescent="0.25">
      <c r="A62" s="10" t="s">
        <v>16</v>
      </c>
      <c r="B62" s="130">
        <v>0</v>
      </c>
      <c r="C62" s="130">
        <v>0</v>
      </c>
      <c r="D62" s="130">
        <v>0</v>
      </c>
    </row>
    <row r="63" spans="1:11" x14ac:dyDescent="0.25">
      <c r="A63" s="10" t="s">
        <v>17</v>
      </c>
      <c r="B63" s="130">
        <v>0</v>
      </c>
      <c r="C63" s="130">
        <v>0</v>
      </c>
      <c r="D63" s="130">
        <v>0</v>
      </c>
    </row>
    <row r="64" spans="1:11" x14ac:dyDescent="0.25">
      <c r="A64" s="10" t="s">
        <v>18</v>
      </c>
      <c r="B64" s="130">
        <v>0</v>
      </c>
      <c r="C64" s="130">
        <v>0</v>
      </c>
      <c r="D64" s="130">
        <v>0</v>
      </c>
    </row>
    <row r="65" spans="1:11" x14ac:dyDescent="0.25">
      <c r="A65" s="10" t="s">
        <v>24</v>
      </c>
      <c r="B65" s="130">
        <v>0</v>
      </c>
      <c r="C65" s="130">
        <v>0</v>
      </c>
      <c r="D65" s="130">
        <v>0</v>
      </c>
    </row>
    <row r="66" spans="1:11" x14ac:dyDescent="0.25">
      <c r="A66" s="10" t="s">
        <v>23</v>
      </c>
      <c r="B66" s="130">
        <v>0</v>
      </c>
      <c r="C66" s="130">
        <v>0</v>
      </c>
      <c r="D66" s="130">
        <v>0</v>
      </c>
    </row>
    <row r="67" spans="1:11" x14ac:dyDescent="0.25">
      <c r="A67" s="10" t="s">
        <v>19</v>
      </c>
      <c r="B67" s="130">
        <v>0</v>
      </c>
      <c r="C67" s="130">
        <v>0</v>
      </c>
      <c r="D67" s="130">
        <v>0</v>
      </c>
    </row>
    <row r="68" spans="1:11" x14ac:dyDescent="0.25">
      <c r="A68" s="10" t="s">
        <v>20</v>
      </c>
      <c r="B68" s="130">
        <v>0</v>
      </c>
      <c r="C68" s="130">
        <v>0</v>
      </c>
      <c r="D68" s="130">
        <v>0</v>
      </c>
    </row>
    <row r="69" spans="1:11" x14ac:dyDescent="0.25">
      <c r="A69" s="10" t="s">
        <v>21</v>
      </c>
      <c r="B69" s="130">
        <v>0</v>
      </c>
      <c r="C69" s="130">
        <v>0</v>
      </c>
      <c r="D69" s="130">
        <v>0</v>
      </c>
    </row>
    <row r="70" spans="1:11" x14ac:dyDescent="0.25">
      <c r="A70" s="10" t="s">
        <v>22</v>
      </c>
      <c r="B70" s="130">
        <v>0</v>
      </c>
      <c r="C70" s="130">
        <v>0</v>
      </c>
      <c r="D70" s="130">
        <v>0</v>
      </c>
    </row>
    <row r="71" spans="1:11" x14ac:dyDescent="0.25">
      <c r="A71" s="4" t="s">
        <v>28</v>
      </c>
      <c r="B71" s="16">
        <f>SUM(B62:B70)</f>
        <v>0</v>
      </c>
      <c r="C71" s="16">
        <f>SUM(C62:C70)</f>
        <v>0</v>
      </c>
      <c r="D71" s="16">
        <f>SUM(D62:D70)</f>
        <v>0</v>
      </c>
    </row>
    <row r="72" spans="1:11" x14ac:dyDescent="0.25">
      <c r="A72" s="1"/>
      <c r="B72" s="1"/>
      <c r="C72" s="13"/>
    </row>
    <row r="73" spans="1:11" x14ac:dyDescent="0.25">
      <c r="A73" s="54" t="s">
        <v>25</v>
      </c>
      <c r="B73" s="1"/>
      <c r="C73" s="13"/>
    </row>
    <row r="74" spans="1:11" x14ac:dyDescent="0.25">
      <c r="A74" s="107" t="s">
        <v>184</v>
      </c>
      <c r="B74" s="105" t="s">
        <v>26</v>
      </c>
      <c r="C74" s="106" t="s">
        <v>27</v>
      </c>
    </row>
    <row r="75" spans="1:11" x14ac:dyDescent="0.25">
      <c r="A75" s="108">
        <f>YEAR($B$10)-3</f>
        <v>2013</v>
      </c>
      <c r="B75" s="128">
        <v>0</v>
      </c>
      <c r="C75" s="128">
        <v>0</v>
      </c>
    </row>
    <row r="76" spans="1:11" x14ac:dyDescent="0.25">
      <c r="A76" s="108">
        <f>YEAR($B$10)-2</f>
        <v>2014</v>
      </c>
      <c r="B76" s="128">
        <v>0</v>
      </c>
      <c r="C76" s="128">
        <v>0</v>
      </c>
    </row>
    <row r="77" spans="1:11" x14ac:dyDescent="0.25">
      <c r="A77" s="109">
        <f>YEAR($B$10)-1</f>
        <v>2015</v>
      </c>
      <c r="B77" s="128">
        <v>0</v>
      </c>
      <c r="C77" s="128">
        <v>0</v>
      </c>
    </row>
    <row r="78" spans="1:11" x14ac:dyDescent="0.25">
      <c r="A78" s="15"/>
      <c r="B78" s="1"/>
      <c r="C78" s="13"/>
    </row>
    <row r="79" spans="1:11" x14ac:dyDescent="0.25">
      <c r="A79" s="28" t="s">
        <v>67</v>
      </c>
      <c r="B79" s="41"/>
      <c r="C79" s="41"/>
      <c r="D79" s="41"/>
      <c r="E79" s="41"/>
      <c r="F79" s="41"/>
      <c r="G79" s="41"/>
      <c r="H79" s="12"/>
      <c r="I79" s="12"/>
      <c r="J79" s="12"/>
      <c r="K79" s="12"/>
    </row>
    <row r="80" spans="1:11" ht="60.75" x14ac:dyDescent="0.25">
      <c r="A80" s="12"/>
      <c r="B80" s="20" t="s">
        <v>100</v>
      </c>
      <c r="C80" s="20" t="s">
        <v>59</v>
      </c>
      <c r="D80" s="20" t="s">
        <v>60</v>
      </c>
      <c r="E80" s="20" t="s">
        <v>61</v>
      </c>
      <c r="F80" s="20" t="s">
        <v>62</v>
      </c>
      <c r="H80" s="12"/>
      <c r="I80" s="12"/>
      <c r="J80" s="12"/>
      <c r="K80" s="12"/>
    </row>
    <row r="81" spans="1:11" s="120" customFormat="1" x14ac:dyDescent="0.25">
      <c r="A81" s="4" t="s">
        <v>189</v>
      </c>
      <c r="B81" s="126"/>
      <c r="C81" s="126"/>
      <c r="D81" s="126"/>
      <c r="E81" s="20"/>
      <c r="F81" s="20"/>
      <c r="H81" s="121"/>
      <c r="I81" s="121"/>
      <c r="J81" s="121"/>
      <c r="K81" s="121"/>
    </row>
    <row r="82" spans="1:11" x14ac:dyDescent="0.25">
      <c r="A82" s="119" t="s">
        <v>56</v>
      </c>
      <c r="B82" s="131">
        <v>0</v>
      </c>
      <c r="C82" s="131">
        <v>0</v>
      </c>
      <c r="D82" s="131">
        <v>0</v>
      </c>
      <c r="E82" s="48" t="str">
        <f>IFERROR(D82/B82-1,"")</f>
        <v/>
      </c>
      <c r="F82" s="48" t="str">
        <f>IFERROR(D82/C82-1,"")</f>
        <v/>
      </c>
      <c r="H82" s="12"/>
      <c r="I82" s="12"/>
      <c r="J82" s="12"/>
      <c r="K82" s="12"/>
    </row>
    <row r="83" spans="1:11" x14ac:dyDescent="0.25">
      <c r="A83" s="119" t="s">
        <v>78</v>
      </c>
      <c r="B83" s="131">
        <v>0</v>
      </c>
      <c r="C83" s="131">
        <v>0</v>
      </c>
      <c r="D83" s="131">
        <v>0</v>
      </c>
      <c r="E83" s="48" t="str">
        <f t="shared" ref="E83:E88" si="2">IFERROR(D83/B83-1,"")</f>
        <v/>
      </c>
      <c r="F83" s="48" t="str">
        <f t="shared" ref="F83:F88" si="3">IFERROR(D83/C83-1,"")</f>
        <v/>
      </c>
      <c r="H83" s="12"/>
      <c r="I83" s="12"/>
      <c r="J83" s="12"/>
      <c r="K83" s="12"/>
    </row>
    <row r="84" spans="1:11" x14ac:dyDescent="0.25">
      <c r="A84" s="119" t="s">
        <v>77</v>
      </c>
      <c r="B84" s="131">
        <v>0</v>
      </c>
      <c r="C84" s="131">
        <v>0</v>
      </c>
      <c r="D84" s="131">
        <v>0</v>
      </c>
      <c r="E84" s="48" t="str">
        <f t="shared" si="2"/>
        <v/>
      </c>
      <c r="F84" s="48" t="str">
        <f t="shared" si="3"/>
        <v/>
      </c>
      <c r="H84" s="12"/>
      <c r="I84" s="12"/>
      <c r="J84" s="12"/>
      <c r="K84" s="12"/>
    </row>
    <row r="85" spans="1:11" x14ac:dyDescent="0.25">
      <c r="A85" s="119" t="s">
        <v>57</v>
      </c>
      <c r="B85" s="131">
        <v>0</v>
      </c>
      <c r="C85" s="131">
        <v>0</v>
      </c>
      <c r="D85" s="131">
        <v>0</v>
      </c>
      <c r="E85" s="48" t="str">
        <f t="shared" si="2"/>
        <v/>
      </c>
      <c r="F85" s="48" t="str">
        <f t="shared" si="3"/>
        <v/>
      </c>
      <c r="H85" s="12"/>
      <c r="I85" s="12"/>
      <c r="J85" s="12"/>
      <c r="K85" s="12"/>
    </row>
    <row r="86" spans="1:11" x14ac:dyDescent="0.25">
      <c r="A86" s="119" t="s">
        <v>4</v>
      </c>
      <c r="B86" s="131">
        <v>0</v>
      </c>
      <c r="C86" s="131">
        <v>0</v>
      </c>
      <c r="D86" s="131">
        <v>0</v>
      </c>
      <c r="E86" s="48" t="str">
        <f t="shared" si="2"/>
        <v/>
      </c>
      <c r="F86" s="48" t="str">
        <f t="shared" si="3"/>
        <v/>
      </c>
      <c r="H86" s="12"/>
      <c r="I86" s="12"/>
      <c r="J86" s="12"/>
      <c r="K86" s="12"/>
    </row>
    <row r="87" spans="1:11" x14ac:dyDescent="0.25">
      <c r="A87" s="119" t="s">
        <v>188</v>
      </c>
      <c r="B87" s="131">
        <v>0</v>
      </c>
      <c r="C87" s="131">
        <v>0</v>
      </c>
      <c r="D87" s="131">
        <v>0</v>
      </c>
      <c r="E87" s="48" t="str">
        <f t="shared" si="2"/>
        <v/>
      </c>
      <c r="F87" s="48" t="str">
        <f t="shared" si="3"/>
        <v/>
      </c>
      <c r="H87" s="12"/>
      <c r="I87" s="12"/>
      <c r="J87" s="12"/>
      <c r="K87" s="12"/>
    </row>
    <row r="88" spans="1:11" x14ac:dyDescent="0.25">
      <c r="A88" s="119" t="s">
        <v>58</v>
      </c>
      <c r="B88" s="131">
        <v>0</v>
      </c>
      <c r="C88" s="131">
        <v>0</v>
      </c>
      <c r="D88" s="131">
        <v>0</v>
      </c>
      <c r="E88" s="48" t="str">
        <f t="shared" si="2"/>
        <v/>
      </c>
      <c r="F88" s="48" t="str">
        <f t="shared" si="3"/>
        <v/>
      </c>
      <c r="H88" s="12"/>
      <c r="I88" s="12"/>
      <c r="J88" s="12"/>
      <c r="K88" s="12"/>
    </row>
    <row r="89" spans="1:11" x14ac:dyDescent="0.25">
      <c r="A89" s="11"/>
      <c r="D89" s="12"/>
      <c r="E89" s="12"/>
      <c r="F89" s="12"/>
      <c r="H89" s="12"/>
      <c r="I89" s="12"/>
      <c r="J89" s="12"/>
      <c r="K89" s="12"/>
    </row>
    <row r="90" spans="1:11" ht="60.75" x14ac:dyDescent="0.25">
      <c r="A90" s="12"/>
      <c r="B90" s="20" t="s">
        <v>101</v>
      </c>
      <c r="C90" s="20" t="s">
        <v>63</v>
      </c>
      <c r="D90" s="20" t="s">
        <v>64</v>
      </c>
      <c r="E90" s="20" t="s">
        <v>65</v>
      </c>
      <c r="F90" s="20" t="s">
        <v>66</v>
      </c>
      <c r="H90" s="12"/>
      <c r="I90" s="12"/>
      <c r="J90" s="12"/>
      <c r="K90" s="12"/>
    </row>
    <row r="91" spans="1:11" x14ac:dyDescent="0.25">
      <c r="A91" s="119" t="s">
        <v>56</v>
      </c>
      <c r="B91" s="164">
        <v>0</v>
      </c>
      <c r="C91" s="164">
        <v>0</v>
      </c>
      <c r="D91" s="164">
        <v>0</v>
      </c>
      <c r="E91" s="48" t="str">
        <f>IFERROR(D91/B91-1,"")</f>
        <v/>
      </c>
      <c r="F91" s="48" t="str">
        <f>IFERROR(D91/C91-1,"")</f>
        <v/>
      </c>
      <c r="H91" s="12"/>
      <c r="I91" s="12"/>
      <c r="J91" s="12"/>
      <c r="K91" s="12"/>
    </row>
    <row r="92" spans="1:11" x14ac:dyDescent="0.25">
      <c r="A92" s="119" t="s">
        <v>78</v>
      </c>
      <c r="B92" s="164">
        <v>0</v>
      </c>
      <c r="C92" s="164">
        <v>0</v>
      </c>
      <c r="D92" s="164">
        <v>0</v>
      </c>
      <c r="E92" s="48" t="str">
        <f t="shared" ref="E92:E97" si="4">IFERROR(D92/B92-1,"")</f>
        <v/>
      </c>
      <c r="F92" s="48" t="str">
        <f t="shared" ref="F92:F97" si="5">IFERROR(D92/C92-1,"")</f>
        <v/>
      </c>
      <c r="H92" s="12"/>
      <c r="I92" s="12"/>
      <c r="J92" s="12"/>
      <c r="K92" s="12"/>
    </row>
    <row r="93" spans="1:11" x14ac:dyDescent="0.25">
      <c r="A93" s="119" t="s">
        <v>77</v>
      </c>
      <c r="B93" s="164">
        <v>0</v>
      </c>
      <c r="C93" s="164">
        <v>0</v>
      </c>
      <c r="D93" s="164">
        <v>0</v>
      </c>
      <c r="E93" s="48" t="str">
        <f t="shared" si="4"/>
        <v/>
      </c>
      <c r="F93" s="48" t="str">
        <f t="shared" si="5"/>
        <v/>
      </c>
      <c r="H93" s="12"/>
      <c r="I93" s="12"/>
      <c r="J93" s="12"/>
      <c r="K93" s="12"/>
    </row>
    <row r="94" spans="1:11" x14ac:dyDescent="0.25">
      <c r="A94" s="119" t="s">
        <v>57</v>
      </c>
      <c r="B94" s="164">
        <v>0</v>
      </c>
      <c r="C94" s="164">
        <v>0</v>
      </c>
      <c r="D94" s="164">
        <v>0</v>
      </c>
      <c r="E94" s="48" t="str">
        <f t="shared" si="4"/>
        <v/>
      </c>
      <c r="F94" s="48" t="str">
        <f t="shared" si="5"/>
        <v/>
      </c>
      <c r="H94" s="12"/>
      <c r="I94" s="12"/>
      <c r="J94" s="12"/>
      <c r="K94" s="12"/>
    </row>
    <row r="95" spans="1:11" x14ac:dyDescent="0.25">
      <c r="A95" s="119" t="s">
        <v>4</v>
      </c>
      <c r="B95" s="164">
        <v>0</v>
      </c>
      <c r="C95" s="164">
        <v>0</v>
      </c>
      <c r="D95" s="164">
        <v>0</v>
      </c>
      <c r="E95" s="48" t="str">
        <f t="shared" si="4"/>
        <v/>
      </c>
      <c r="F95" s="48" t="str">
        <f t="shared" si="5"/>
        <v/>
      </c>
      <c r="H95" s="12"/>
      <c r="I95" s="12"/>
      <c r="J95" s="12"/>
      <c r="K95" s="12"/>
    </row>
    <row r="96" spans="1:11" x14ac:dyDescent="0.25">
      <c r="A96" s="119" t="s">
        <v>188</v>
      </c>
      <c r="B96" s="164">
        <v>0</v>
      </c>
      <c r="C96" s="164">
        <v>0</v>
      </c>
      <c r="D96" s="164">
        <v>0</v>
      </c>
      <c r="E96" s="48" t="str">
        <f t="shared" si="4"/>
        <v/>
      </c>
      <c r="F96" s="48" t="str">
        <f t="shared" si="5"/>
        <v/>
      </c>
      <c r="H96" s="12"/>
      <c r="I96" s="12"/>
      <c r="J96" s="12"/>
      <c r="K96" s="12"/>
    </row>
    <row r="97" spans="1:11" x14ac:dyDescent="0.25">
      <c r="A97" s="119" t="s">
        <v>58</v>
      </c>
      <c r="B97" s="164">
        <v>0</v>
      </c>
      <c r="C97" s="164">
        <v>0</v>
      </c>
      <c r="D97" s="164">
        <v>0</v>
      </c>
      <c r="E97" s="48" t="str">
        <f t="shared" si="4"/>
        <v/>
      </c>
      <c r="F97" s="48" t="str">
        <f t="shared" si="5"/>
        <v/>
      </c>
      <c r="H97" s="12"/>
      <c r="I97" s="12"/>
      <c r="J97" s="12"/>
      <c r="K97" s="12"/>
    </row>
    <row r="98" spans="1:11" x14ac:dyDescent="0.25">
      <c r="A98" s="12"/>
      <c r="D98" s="12"/>
      <c r="E98" s="12"/>
      <c r="F98" s="12"/>
      <c r="G98" s="12"/>
      <c r="H98" s="12"/>
      <c r="I98" s="12"/>
      <c r="J98" s="12"/>
      <c r="K98" s="12"/>
    </row>
    <row r="99" spans="1:11" x14ac:dyDescent="0.25">
      <c r="A99" s="12"/>
      <c r="D99" s="12"/>
      <c r="E99" s="12"/>
      <c r="F99" s="12"/>
      <c r="G99" s="12"/>
      <c r="H99" s="12"/>
      <c r="I99" s="12"/>
      <c r="J99" s="12"/>
      <c r="K99" s="12"/>
    </row>
    <row r="100" spans="1:11" s="90" customFormat="1" x14ac:dyDescent="0.25">
      <c r="A100" s="89" t="s">
        <v>138</v>
      </c>
      <c r="B100" s="17"/>
      <c r="C100" s="17"/>
      <c r="D100" s="17"/>
      <c r="E100" s="17"/>
      <c r="F100" s="17"/>
      <c r="G100" s="17"/>
      <c r="H100" s="17"/>
      <c r="I100" s="17"/>
      <c r="J100" s="17"/>
      <c r="K100" s="17"/>
    </row>
    <row r="101" spans="1:11" ht="30.75" x14ac:dyDescent="0.25">
      <c r="A101" s="10" t="s">
        <v>98</v>
      </c>
      <c r="B101" s="19" t="s">
        <v>73</v>
      </c>
      <c r="C101" s="19" t="s">
        <v>44</v>
      </c>
      <c r="D101" s="19" t="s">
        <v>72</v>
      </c>
      <c r="E101" s="19" t="s">
        <v>74</v>
      </c>
      <c r="F101" s="19" t="s">
        <v>75</v>
      </c>
      <c r="G101" s="19" t="s">
        <v>76</v>
      </c>
      <c r="H101" s="19"/>
      <c r="I101" s="12"/>
      <c r="J101" s="12"/>
      <c r="K101" s="12"/>
    </row>
    <row r="102" spans="1:11" x14ac:dyDescent="0.25">
      <c r="A102" s="10" t="s">
        <v>99</v>
      </c>
      <c r="B102" s="66">
        <f t="shared" ref="B102:B124" si="6">B103-30</f>
        <v>40924</v>
      </c>
      <c r="C102" s="130">
        <v>0</v>
      </c>
      <c r="D102" s="131">
        <v>0</v>
      </c>
      <c r="E102" s="58"/>
      <c r="F102" s="58"/>
      <c r="G102" s="58"/>
      <c r="H102" s="57"/>
      <c r="I102" s="12"/>
      <c r="J102" s="12"/>
      <c r="K102" s="12"/>
    </row>
    <row r="103" spans="1:11" x14ac:dyDescent="0.25">
      <c r="A103" s="10"/>
      <c r="B103" s="66">
        <f t="shared" si="6"/>
        <v>40954</v>
      </c>
      <c r="C103" s="130">
        <v>0</v>
      </c>
      <c r="D103" s="131">
        <v>0</v>
      </c>
      <c r="E103" s="58"/>
      <c r="F103" s="58"/>
      <c r="G103" s="58"/>
      <c r="H103" s="57"/>
      <c r="I103" s="12"/>
      <c r="J103" s="12"/>
      <c r="K103" s="12"/>
    </row>
    <row r="104" spans="1:11" x14ac:dyDescent="0.25">
      <c r="A104" s="10"/>
      <c r="B104" s="66">
        <f t="shared" si="6"/>
        <v>40984</v>
      </c>
      <c r="C104" s="130">
        <v>0</v>
      </c>
      <c r="D104" s="131">
        <v>0</v>
      </c>
      <c r="E104" s="58"/>
      <c r="F104" s="58"/>
      <c r="G104" s="58"/>
      <c r="H104" s="57"/>
      <c r="I104" s="12"/>
      <c r="J104" s="12"/>
      <c r="K104" s="12"/>
    </row>
    <row r="105" spans="1:11" x14ac:dyDescent="0.25">
      <c r="A105" s="10"/>
      <c r="B105" s="66">
        <f t="shared" si="6"/>
        <v>41014</v>
      </c>
      <c r="C105" s="130">
        <v>0</v>
      </c>
      <c r="D105" s="131">
        <v>0</v>
      </c>
      <c r="E105" s="58"/>
      <c r="F105" s="58"/>
      <c r="G105" s="58"/>
      <c r="H105" s="57"/>
      <c r="I105" s="12"/>
      <c r="J105" s="12"/>
      <c r="K105" s="12"/>
    </row>
    <row r="106" spans="1:11" x14ac:dyDescent="0.25">
      <c r="A106" s="10"/>
      <c r="B106" s="66">
        <f t="shared" si="6"/>
        <v>41044</v>
      </c>
      <c r="C106" s="130">
        <v>0</v>
      </c>
      <c r="D106" s="131">
        <v>0</v>
      </c>
      <c r="E106" s="58"/>
      <c r="F106" s="58"/>
      <c r="G106" s="58"/>
      <c r="H106" s="57"/>
      <c r="I106" s="12"/>
      <c r="J106" s="12"/>
      <c r="K106" s="12"/>
    </row>
    <row r="107" spans="1:11" x14ac:dyDescent="0.25">
      <c r="A107" s="10"/>
      <c r="B107" s="66">
        <f t="shared" si="6"/>
        <v>41074</v>
      </c>
      <c r="C107" s="130">
        <v>0</v>
      </c>
      <c r="D107" s="131">
        <v>0</v>
      </c>
      <c r="E107" s="58"/>
      <c r="F107" s="58"/>
      <c r="G107" s="58" t="str">
        <f>IFERROR((SUMPRODUCT(D105:D107,C105:C107)/SUMPRODUCT(D102:D104,C102:C104))^4-1,"")</f>
        <v/>
      </c>
      <c r="H107" s="57"/>
      <c r="I107" s="12"/>
      <c r="J107" s="12"/>
      <c r="K107" s="12"/>
    </row>
    <row r="108" spans="1:11" x14ac:dyDescent="0.25">
      <c r="A108" s="10"/>
      <c r="B108" s="66">
        <f t="shared" si="6"/>
        <v>41104</v>
      </c>
      <c r="C108" s="130">
        <v>0</v>
      </c>
      <c r="D108" s="131">
        <v>0</v>
      </c>
      <c r="E108" s="58"/>
      <c r="F108" s="58"/>
      <c r="G108" s="58" t="str">
        <f t="shared" ref="G108:G137" si="7">IFERROR((SUMPRODUCT(D106:D108,C106:C108)/SUMPRODUCT(D103:D105,C103:C105))^4-1,"")</f>
        <v/>
      </c>
      <c r="H108" s="57"/>
      <c r="I108" s="12"/>
      <c r="J108" s="12"/>
      <c r="K108" s="12"/>
    </row>
    <row r="109" spans="1:11" x14ac:dyDescent="0.25">
      <c r="A109" s="10"/>
      <c r="B109" s="66">
        <f t="shared" si="6"/>
        <v>41134</v>
      </c>
      <c r="C109" s="130">
        <v>0</v>
      </c>
      <c r="D109" s="131">
        <v>0</v>
      </c>
      <c r="E109" s="58"/>
      <c r="F109" s="58"/>
      <c r="G109" s="58" t="str">
        <f t="shared" si="7"/>
        <v/>
      </c>
      <c r="H109" s="57"/>
      <c r="I109" s="12"/>
      <c r="J109" s="12"/>
      <c r="K109" s="12"/>
    </row>
    <row r="110" spans="1:11" x14ac:dyDescent="0.25">
      <c r="A110" s="10"/>
      <c r="B110" s="66">
        <f t="shared" si="6"/>
        <v>41164</v>
      </c>
      <c r="C110" s="130">
        <v>0</v>
      </c>
      <c r="D110" s="131">
        <v>0</v>
      </c>
      <c r="E110" s="58"/>
      <c r="F110" s="58"/>
      <c r="G110" s="58" t="str">
        <f t="shared" si="7"/>
        <v/>
      </c>
      <c r="H110" s="57"/>
      <c r="I110" s="12"/>
      <c r="J110" s="12"/>
      <c r="K110" s="12"/>
    </row>
    <row r="111" spans="1:11" x14ac:dyDescent="0.25">
      <c r="A111" s="10"/>
      <c r="B111" s="66">
        <f t="shared" si="6"/>
        <v>41194</v>
      </c>
      <c r="C111" s="130">
        <v>0</v>
      </c>
      <c r="D111" s="131">
        <v>0</v>
      </c>
      <c r="E111" s="58"/>
      <c r="F111" s="58"/>
      <c r="G111" s="58" t="str">
        <f t="shared" si="7"/>
        <v/>
      </c>
      <c r="H111" s="57"/>
      <c r="I111" s="12"/>
      <c r="J111" s="12"/>
      <c r="K111" s="12"/>
    </row>
    <row r="112" spans="1:11" x14ac:dyDescent="0.25">
      <c r="A112" s="10"/>
      <c r="B112" s="66">
        <f t="shared" si="6"/>
        <v>41224</v>
      </c>
      <c r="C112" s="130">
        <v>0</v>
      </c>
      <c r="D112" s="131">
        <v>0</v>
      </c>
      <c r="E112" s="58"/>
      <c r="F112" s="58"/>
      <c r="G112" s="58" t="str">
        <f t="shared" si="7"/>
        <v/>
      </c>
      <c r="H112" s="57"/>
      <c r="I112" s="12"/>
      <c r="J112" s="12"/>
      <c r="K112" s="12"/>
    </row>
    <row r="113" spans="1:11" x14ac:dyDescent="0.25">
      <c r="A113" s="10"/>
      <c r="B113" s="66">
        <f t="shared" si="6"/>
        <v>41254</v>
      </c>
      <c r="C113" s="130">
        <v>0</v>
      </c>
      <c r="D113" s="131">
        <v>0</v>
      </c>
      <c r="E113" s="58"/>
      <c r="F113" s="58" t="str">
        <f>IFERROR((SUMPRODUCT(D108:D113,C108:C113)/SUMPRODUCT(D102:D107,C102:C107))^2-1,"")</f>
        <v/>
      </c>
      <c r="G113" s="58" t="str">
        <f t="shared" si="7"/>
        <v/>
      </c>
      <c r="H113" s="57"/>
      <c r="I113" s="12"/>
      <c r="J113" s="12"/>
      <c r="K113" s="12"/>
    </row>
    <row r="114" spans="1:11" x14ac:dyDescent="0.25">
      <c r="A114" s="10"/>
      <c r="B114" s="66">
        <f t="shared" si="6"/>
        <v>41284</v>
      </c>
      <c r="C114" s="130">
        <v>0</v>
      </c>
      <c r="D114" s="131">
        <v>0</v>
      </c>
      <c r="E114" s="58" t="str">
        <f t="shared" ref="E114:E124" si="8">IFERROR(SUMPRODUCT(D103:D114,C103:C114)/SUMPRODUCT(D91:D102,C91:C102)-1,"")</f>
        <v/>
      </c>
      <c r="F114" s="58" t="str">
        <f t="shared" ref="F114:F137" si="9">IFERROR((SUMPRODUCT(D109:D114,C109:C114)/SUMPRODUCT(D103:D108,C103:C108))^2-1,"")</f>
        <v/>
      </c>
      <c r="G114" s="58" t="str">
        <f t="shared" si="7"/>
        <v/>
      </c>
      <c r="H114" s="57"/>
      <c r="I114" s="12"/>
      <c r="J114" s="12"/>
      <c r="K114" s="12"/>
    </row>
    <row r="115" spans="1:11" x14ac:dyDescent="0.25">
      <c r="A115" s="10"/>
      <c r="B115" s="66">
        <f t="shared" si="6"/>
        <v>41314</v>
      </c>
      <c r="C115" s="130">
        <v>0</v>
      </c>
      <c r="D115" s="131">
        <v>0</v>
      </c>
      <c r="E115" s="58" t="str">
        <f t="shared" si="8"/>
        <v/>
      </c>
      <c r="F115" s="58" t="str">
        <f t="shared" si="9"/>
        <v/>
      </c>
      <c r="G115" s="58" t="str">
        <f t="shared" si="7"/>
        <v/>
      </c>
      <c r="H115" s="57"/>
      <c r="I115" s="12"/>
      <c r="J115" s="12"/>
      <c r="K115" s="12"/>
    </row>
    <row r="116" spans="1:11" x14ac:dyDescent="0.25">
      <c r="A116" s="10"/>
      <c r="B116" s="66">
        <f t="shared" si="6"/>
        <v>41344</v>
      </c>
      <c r="C116" s="130">
        <v>0</v>
      </c>
      <c r="D116" s="131">
        <v>0</v>
      </c>
      <c r="E116" s="58" t="str">
        <f t="shared" si="8"/>
        <v/>
      </c>
      <c r="F116" s="58" t="str">
        <f t="shared" si="9"/>
        <v/>
      </c>
      <c r="G116" s="58" t="str">
        <f t="shared" si="7"/>
        <v/>
      </c>
      <c r="H116" s="57"/>
      <c r="I116" s="12"/>
      <c r="J116" s="12"/>
      <c r="K116" s="12"/>
    </row>
    <row r="117" spans="1:11" x14ac:dyDescent="0.25">
      <c r="A117" s="10"/>
      <c r="B117" s="66">
        <f t="shared" si="6"/>
        <v>41374</v>
      </c>
      <c r="C117" s="130">
        <v>0</v>
      </c>
      <c r="D117" s="131">
        <v>0</v>
      </c>
      <c r="E117" s="58" t="str">
        <f t="shared" si="8"/>
        <v/>
      </c>
      <c r="F117" s="58" t="str">
        <f t="shared" si="9"/>
        <v/>
      </c>
      <c r="G117" s="58" t="str">
        <f t="shared" si="7"/>
        <v/>
      </c>
      <c r="H117" s="57"/>
      <c r="I117" s="12"/>
      <c r="J117" s="12"/>
      <c r="K117" s="12"/>
    </row>
    <row r="118" spans="1:11" x14ac:dyDescent="0.25">
      <c r="A118" s="10"/>
      <c r="B118" s="66">
        <f t="shared" si="6"/>
        <v>41404</v>
      </c>
      <c r="C118" s="130">
        <v>0</v>
      </c>
      <c r="D118" s="131">
        <v>0</v>
      </c>
      <c r="E118" s="58" t="str">
        <f t="shared" si="8"/>
        <v/>
      </c>
      <c r="F118" s="58" t="str">
        <f t="shared" si="9"/>
        <v/>
      </c>
      <c r="G118" s="58" t="str">
        <f t="shared" si="7"/>
        <v/>
      </c>
      <c r="H118" s="57"/>
      <c r="I118" s="12"/>
      <c r="J118" s="12"/>
      <c r="K118" s="12"/>
    </row>
    <row r="119" spans="1:11" x14ac:dyDescent="0.25">
      <c r="A119" s="10"/>
      <c r="B119" s="66">
        <f t="shared" si="6"/>
        <v>41434</v>
      </c>
      <c r="C119" s="130">
        <v>0</v>
      </c>
      <c r="D119" s="131">
        <v>0</v>
      </c>
      <c r="E119" s="58" t="str">
        <f t="shared" si="8"/>
        <v/>
      </c>
      <c r="F119" s="58" t="str">
        <f t="shared" si="9"/>
        <v/>
      </c>
      <c r="G119" s="58" t="str">
        <f t="shared" si="7"/>
        <v/>
      </c>
      <c r="H119" s="57"/>
      <c r="I119" s="12"/>
      <c r="J119" s="12"/>
      <c r="K119" s="12"/>
    </row>
    <row r="120" spans="1:11" x14ac:dyDescent="0.25">
      <c r="A120" s="10"/>
      <c r="B120" s="66">
        <f t="shared" si="6"/>
        <v>41464</v>
      </c>
      <c r="C120" s="130">
        <v>0</v>
      </c>
      <c r="D120" s="131">
        <v>0</v>
      </c>
      <c r="E120" s="58" t="str">
        <f t="shared" si="8"/>
        <v/>
      </c>
      <c r="F120" s="58" t="str">
        <f t="shared" si="9"/>
        <v/>
      </c>
      <c r="G120" s="58" t="str">
        <f t="shared" si="7"/>
        <v/>
      </c>
      <c r="H120" s="57"/>
      <c r="I120" s="12"/>
      <c r="J120" s="12"/>
      <c r="K120" s="12"/>
    </row>
    <row r="121" spans="1:11" x14ac:dyDescent="0.25">
      <c r="A121" s="10"/>
      <c r="B121" s="66">
        <f t="shared" si="6"/>
        <v>41494</v>
      </c>
      <c r="C121" s="130">
        <v>0</v>
      </c>
      <c r="D121" s="131">
        <v>0</v>
      </c>
      <c r="E121" s="58" t="str">
        <f t="shared" si="8"/>
        <v/>
      </c>
      <c r="F121" s="58" t="str">
        <f t="shared" si="9"/>
        <v/>
      </c>
      <c r="G121" s="58" t="str">
        <f t="shared" si="7"/>
        <v/>
      </c>
      <c r="H121" s="57"/>
      <c r="I121" s="12"/>
      <c r="J121" s="12"/>
      <c r="K121" s="12"/>
    </row>
    <row r="122" spans="1:11" x14ac:dyDescent="0.25">
      <c r="A122" s="10"/>
      <c r="B122" s="66">
        <f t="shared" si="6"/>
        <v>41524</v>
      </c>
      <c r="C122" s="130">
        <v>0</v>
      </c>
      <c r="D122" s="131">
        <v>0</v>
      </c>
      <c r="E122" s="58" t="str">
        <f t="shared" si="8"/>
        <v/>
      </c>
      <c r="F122" s="58" t="str">
        <f t="shared" si="9"/>
        <v/>
      </c>
      <c r="G122" s="58" t="str">
        <f t="shared" si="7"/>
        <v/>
      </c>
      <c r="H122" s="57"/>
      <c r="I122" s="12"/>
      <c r="J122" s="12"/>
      <c r="K122" s="12"/>
    </row>
    <row r="123" spans="1:11" x14ac:dyDescent="0.25">
      <c r="A123" s="10"/>
      <c r="B123" s="66">
        <f t="shared" si="6"/>
        <v>41554</v>
      </c>
      <c r="C123" s="130">
        <v>0</v>
      </c>
      <c r="D123" s="131">
        <v>0</v>
      </c>
      <c r="E123" s="58" t="str">
        <f t="shared" si="8"/>
        <v/>
      </c>
      <c r="F123" s="58" t="str">
        <f t="shared" si="9"/>
        <v/>
      </c>
      <c r="G123" s="58" t="str">
        <f t="shared" si="7"/>
        <v/>
      </c>
      <c r="H123" s="57"/>
      <c r="I123" s="12"/>
      <c r="J123" s="12"/>
      <c r="K123" s="12"/>
    </row>
    <row r="124" spans="1:11" x14ac:dyDescent="0.25">
      <c r="A124" s="10"/>
      <c r="B124" s="66">
        <f t="shared" si="6"/>
        <v>41584</v>
      </c>
      <c r="C124" s="130">
        <v>0</v>
      </c>
      <c r="D124" s="131">
        <v>0</v>
      </c>
      <c r="E124" s="58" t="str">
        <f t="shared" si="8"/>
        <v/>
      </c>
      <c r="F124" s="58" t="str">
        <f t="shared" si="9"/>
        <v/>
      </c>
      <c r="G124" s="58" t="str">
        <f t="shared" si="7"/>
        <v/>
      </c>
      <c r="H124" s="57"/>
      <c r="I124" s="12"/>
      <c r="J124" s="12"/>
      <c r="K124" s="12"/>
    </row>
    <row r="125" spans="1:11" x14ac:dyDescent="0.25">
      <c r="A125" s="10"/>
      <c r="B125" s="66">
        <f>B126-30</f>
        <v>41614</v>
      </c>
      <c r="C125" s="130">
        <v>0</v>
      </c>
      <c r="D125" s="131">
        <v>0</v>
      </c>
      <c r="E125" s="58" t="str">
        <f>IFERROR(SUMPRODUCT(D114:D125,C114:C125)/SUMPRODUCT(D102:D113,C102:C113)-1,"")</f>
        <v/>
      </c>
      <c r="F125" s="58" t="str">
        <f t="shared" si="9"/>
        <v/>
      </c>
      <c r="G125" s="58" t="str">
        <f t="shared" si="7"/>
        <v/>
      </c>
      <c r="H125" s="57"/>
      <c r="I125" s="12"/>
      <c r="J125" s="12"/>
      <c r="K125" s="12"/>
    </row>
    <row r="126" spans="1:11" x14ac:dyDescent="0.25">
      <c r="A126" s="10"/>
      <c r="B126" s="66">
        <f t="shared" ref="B126:B135" si="10">B127-30</f>
        <v>41644</v>
      </c>
      <c r="C126" s="130">
        <v>0</v>
      </c>
      <c r="D126" s="131">
        <v>0</v>
      </c>
      <c r="E126" s="58" t="str">
        <f t="shared" ref="E126:E137" si="11">IFERROR(SUMPRODUCT(D115:D126,C115:C126)/SUMPRODUCT(D103:D114,C103:C114)-1,"")</f>
        <v/>
      </c>
      <c r="F126" s="58" t="str">
        <f t="shared" si="9"/>
        <v/>
      </c>
      <c r="G126" s="58" t="str">
        <f t="shared" si="7"/>
        <v/>
      </c>
      <c r="H126" s="57"/>
      <c r="I126" s="12"/>
      <c r="J126" s="12"/>
      <c r="K126" s="12"/>
    </row>
    <row r="127" spans="1:11" x14ac:dyDescent="0.25">
      <c r="A127" s="10"/>
      <c r="B127" s="66">
        <f t="shared" si="10"/>
        <v>41674</v>
      </c>
      <c r="C127" s="130">
        <v>0</v>
      </c>
      <c r="D127" s="131">
        <v>0</v>
      </c>
      <c r="E127" s="58" t="str">
        <f t="shared" si="11"/>
        <v/>
      </c>
      <c r="F127" s="58" t="str">
        <f t="shared" si="9"/>
        <v/>
      </c>
      <c r="G127" s="58" t="str">
        <f t="shared" si="7"/>
        <v/>
      </c>
      <c r="H127" s="57"/>
      <c r="I127" s="12"/>
      <c r="J127" s="12"/>
      <c r="K127" s="12"/>
    </row>
    <row r="128" spans="1:11" x14ac:dyDescent="0.25">
      <c r="A128" s="10"/>
      <c r="B128" s="66">
        <f t="shared" si="10"/>
        <v>41704</v>
      </c>
      <c r="C128" s="130">
        <v>0</v>
      </c>
      <c r="D128" s="131">
        <v>0</v>
      </c>
      <c r="E128" s="58" t="str">
        <f t="shared" si="11"/>
        <v/>
      </c>
      <c r="F128" s="58" t="str">
        <f t="shared" si="9"/>
        <v/>
      </c>
      <c r="G128" s="58" t="str">
        <f t="shared" si="7"/>
        <v/>
      </c>
      <c r="H128" s="57"/>
      <c r="I128" s="12"/>
      <c r="J128" s="12"/>
      <c r="K128" s="12"/>
    </row>
    <row r="129" spans="1:11" x14ac:dyDescent="0.25">
      <c r="A129" s="10"/>
      <c r="B129" s="66">
        <f t="shared" si="10"/>
        <v>41734</v>
      </c>
      <c r="C129" s="130">
        <v>0</v>
      </c>
      <c r="D129" s="131">
        <v>0</v>
      </c>
      <c r="E129" s="58" t="str">
        <f t="shared" si="11"/>
        <v/>
      </c>
      <c r="F129" s="58" t="str">
        <f t="shared" si="9"/>
        <v/>
      </c>
      <c r="G129" s="58" t="str">
        <f t="shared" si="7"/>
        <v/>
      </c>
      <c r="H129" s="57"/>
      <c r="I129" s="12"/>
      <c r="J129" s="12"/>
      <c r="K129" s="12"/>
    </row>
    <row r="130" spans="1:11" x14ac:dyDescent="0.25">
      <c r="A130" s="10"/>
      <c r="B130" s="66">
        <f t="shared" si="10"/>
        <v>41764</v>
      </c>
      <c r="C130" s="130">
        <v>0</v>
      </c>
      <c r="D130" s="131">
        <v>0</v>
      </c>
      <c r="E130" s="58" t="str">
        <f t="shared" si="11"/>
        <v/>
      </c>
      <c r="F130" s="58" t="str">
        <f t="shared" si="9"/>
        <v/>
      </c>
      <c r="G130" s="58" t="str">
        <f t="shared" si="7"/>
        <v/>
      </c>
      <c r="H130" s="57"/>
      <c r="I130" s="12"/>
      <c r="J130" s="12"/>
      <c r="K130" s="12"/>
    </row>
    <row r="131" spans="1:11" x14ac:dyDescent="0.25">
      <c r="A131" s="10"/>
      <c r="B131" s="66">
        <f t="shared" si="10"/>
        <v>41794</v>
      </c>
      <c r="C131" s="130">
        <v>0</v>
      </c>
      <c r="D131" s="131">
        <v>0</v>
      </c>
      <c r="E131" s="58" t="str">
        <f t="shared" si="11"/>
        <v/>
      </c>
      <c r="F131" s="58" t="str">
        <f t="shared" si="9"/>
        <v/>
      </c>
      <c r="G131" s="58" t="str">
        <f t="shared" si="7"/>
        <v/>
      </c>
      <c r="H131" s="57"/>
      <c r="I131" s="12"/>
      <c r="J131" s="12"/>
      <c r="K131" s="12"/>
    </row>
    <row r="132" spans="1:11" x14ac:dyDescent="0.25">
      <c r="A132" s="10"/>
      <c r="B132" s="66">
        <f t="shared" si="10"/>
        <v>41824</v>
      </c>
      <c r="C132" s="130">
        <v>0</v>
      </c>
      <c r="D132" s="131">
        <v>0</v>
      </c>
      <c r="E132" s="58" t="str">
        <f t="shared" si="11"/>
        <v/>
      </c>
      <c r="F132" s="58" t="str">
        <f t="shared" si="9"/>
        <v/>
      </c>
      <c r="G132" s="58" t="str">
        <f t="shared" si="7"/>
        <v/>
      </c>
      <c r="H132" s="57"/>
      <c r="I132" s="12"/>
      <c r="J132" s="12"/>
      <c r="K132" s="12"/>
    </row>
    <row r="133" spans="1:11" x14ac:dyDescent="0.25">
      <c r="A133" s="10"/>
      <c r="B133" s="66">
        <f t="shared" si="10"/>
        <v>41854</v>
      </c>
      <c r="C133" s="130">
        <v>0</v>
      </c>
      <c r="D133" s="131">
        <v>0</v>
      </c>
      <c r="E133" s="58" t="str">
        <f t="shared" si="11"/>
        <v/>
      </c>
      <c r="F133" s="58" t="str">
        <f t="shared" si="9"/>
        <v/>
      </c>
      <c r="G133" s="58" t="str">
        <f t="shared" si="7"/>
        <v/>
      </c>
      <c r="H133" s="57"/>
      <c r="I133" s="12"/>
      <c r="J133" s="12"/>
      <c r="K133" s="12"/>
    </row>
    <row r="134" spans="1:11" x14ac:dyDescent="0.25">
      <c r="A134" s="10"/>
      <c r="B134" s="66">
        <f t="shared" si="10"/>
        <v>41884</v>
      </c>
      <c r="C134" s="130">
        <v>0</v>
      </c>
      <c r="D134" s="131">
        <v>0</v>
      </c>
      <c r="E134" s="58" t="str">
        <f t="shared" si="11"/>
        <v/>
      </c>
      <c r="F134" s="58" t="str">
        <f t="shared" si="9"/>
        <v/>
      </c>
      <c r="G134" s="58" t="str">
        <f t="shared" si="7"/>
        <v/>
      </c>
      <c r="H134" s="57"/>
      <c r="I134" s="12"/>
      <c r="J134" s="12"/>
      <c r="K134" s="12"/>
    </row>
    <row r="135" spans="1:11" x14ac:dyDescent="0.25">
      <c r="A135" s="10"/>
      <c r="B135" s="66">
        <f t="shared" si="10"/>
        <v>41914</v>
      </c>
      <c r="C135" s="130">
        <v>0</v>
      </c>
      <c r="D135" s="131">
        <v>0</v>
      </c>
      <c r="E135" s="58" t="str">
        <f t="shared" si="11"/>
        <v/>
      </c>
      <c r="F135" s="58" t="str">
        <f t="shared" si="9"/>
        <v/>
      </c>
      <c r="G135" s="58" t="str">
        <f t="shared" si="7"/>
        <v/>
      </c>
      <c r="H135" s="57"/>
      <c r="I135" s="12"/>
      <c r="J135" s="12"/>
      <c r="K135" s="12"/>
    </row>
    <row r="136" spans="1:11" x14ac:dyDescent="0.25">
      <c r="A136" s="10"/>
      <c r="B136" s="66">
        <f>B137-30</f>
        <v>41944</v>
      </c>
      <c r="C136" s="130">
        <v>0</v>
      </c>
      <c r="D136" s="131">
        <v>0</v>
      </c>
      <c r="E136" s="58" t="str">
        <f t="shared" si="11"/>
        <v/>
      </c>
      <c r="F136" s="58" t="str">
        <f t="shared" si="9"/>
        <v/>
      </c>
      <c r="G136" s="58" t="str">
        <f t="shared" si="7"/>
        <v/>
      </c>
      <c r="H136" s="57"/>
      <c r="I136" s="12"/>
      <c r="J136" s="12"/>
      <c r="K136" s="12"/>
    </row>
    <row r="137" spans="1:11" x14ac:dyDescent="0.25">
      <c r="A137" s="10" t="s">
        <v>190</v>
      </c>
      <c r="B137" s="132">
        <v>41974</v>
      </c>
      <c r="C137" s="130">
        <v>0</v>
      </c>
      <c r="D137" s="131">
        <v>0</v>
      </c>
      <c r="E137" s="58" t="str">
        <f t="shared" si="11"/>
        <v/>
      </c>
      <c r="F137" s="58" t="str">
        <f t="shared" si="9"/>
        <v/>
      </c>
      <c r="G137" s="58" t="str">
        <f t="shared" si="7"/>
        <v/>
      </c>
      <c r="H137" s="57"/>
      <c r="I137" s="12"/>
      <c r="J137" s="12"/>
      <c r="K137" s="12"/>
    </row>
    <row r="138" spans="1:11" x14ac:dyDescent="0.25">
      <c r="A138" s="10"/>
      <c r="B138" s="10"/>
      <c r="C138" s="10"/>
      <c r="D138" s="10"/>
      <c r="E138" s="10"/>
      <c r="F138" s="10"/>
      <c r="G138" s="10"/>
      <c r="H138" s="10"/>
      <c r="I138" s="10"/>
      <c r="J138" s="12"/>
      <c r="K138" s="12"/>
    </row>
    <row r="139" spans="1:11" x14ac:dyDescent="0.25">
      <c r="A139" s="10"/>
      <c r="B139" s="55"/>
      <c r="C139" s="56"/>
      <c r="E139" s="12"/>
      <c r="F139" s="12"/>
      <c r="G139" s="12"/>
      <c r="H139" s="12"/>
      <c r="I139" s="12"/>
      <c r="J139" s="12"/>
      <c r="K139" s="12"/>
    </row>
    <row r="140" spans="1:11" x14ac:dyDescent="0.25">
      <c r="A140" s="28" t="s">
        <v>71</v>
      </c>
      <c r="D140" s="12"/>
      <c r="E140" s="12"/>
      <c r="F140" s="12"/>
      <c r="G140" s="12"/>
      <c r="H140" s="12"/>
      <c r="I140" s="12"/>
      <c r="J140" s="12"/>
      <c r="K140" s="12"/>
    </row>
    <row r="141" spans="1:11" ht="30.75" x14ac:dyDescent="0.25">
      <c r="A141" s="12"/>
      <c r="B141" s="20" t="s">
        <v>68</v>
      </c>
      <c r="C141" s="20" t="s">
        <v>69</v>
      </c>
      <c r="E141" s="12"/>
      <c r="F141" s="12"/>
      <c r="G141" s="12"/>
      <c r="H141" s="12"/>
      <c r="I141" s="12"/>
      <c r="J141" s="12"/>
      <c r="K141" s="12"/>
    </row>
    <row r="142" spans="1:11" x14ac:dyDescent="0.25">
      <c r="A142" s="10" t="s">
        <v>121</v>
      </c>
      <c r="B142" s="165">
        <v>0</v>
      </c>
      <c r="C142" s="165">
        <v>0</v>
      </c>
      <c r="E142" s="12"/>
      <c r="F142" s="12"/>
      <c r="G142" s="12"/>
      <c r="H142" s="12"/>
      <c r="I142" s="12"/>
      <c r="J142" s="12"/>
      <c r="K142" s="12"/>
    </row>
    <row r="143" spans="1:11" x14ac:dyDescent="0.25">
      <c r="A143" s="10" t="s">
        <v>122</v>
      </c>
      <c r="B143" s="165">
        <v>0</v>
      </c>
      <c r="C143" s="165">
        <v>0</v>
      </c>
      <c r="E143" s="12"/>
      <c r="F143" s="12"/>
      <c r="G143" s="12"/>
      <c r="H143" s="12"/>
      <c r="I143" s="12"/>
      <c r="J143" s="12"/>
      <c r="K143" s="12"/>
    </row>
    <row r="144" spans="1:11" x14ac:dyDescent="0.25">
      <c r="A144" s="10" t="s">
        <v>120</v>
      </c>
      <c r="B144" s="52" t="str">
        <f>IFERROR(B142/B143,"")</f>
        <v/>
      </c>
      <c r="C144" s="52" t="str">
        <f>IFERROR(C142/C143,"")</f>
        <v/>
      </c>
      <c r="E144" s="12"/>
      <c r="F144" s="12"/>
      <c r="G144" s="12"/>
      <c r="H144" s="12"/>
      <c r="I144" s="12"/>
      <c r="J144" s="12"/>
      <c r="K144" s="12"/>
    </row>
    <row r="146" spans="1:14" x14ac:dyDescent="0.25">
      <c r="A146" s="21" t="s">
        <v>5</v>
      </c>
      <c r="B146" s="24"/>
      <c r="C146" s="24"/>
      <c r="D146" s="24"/>
      <c r="E146" s="24"/>
      <c r="F146" s="24"/>
      <c r="G146" s="24"/>
      <c r="H146" s="24"/>
      <c r="I146" s="24"/>
      <c r="J146" s="24"/>
      <c r="K146" s="24"/>
      <c r="L146" s="24"/>
      <c r="M146" s="24"/>
      <c r="N146" s="24"/>
    </row>
    <row r="147" spans="1:14" ht="45.75" x14ac:dyDescent="0.25">
      <c r="A147" s="40" t="s">
        <v>43</v>
      </c>
      <c r="B147" s="38" t="s">
        <v>41</v>
      </c>
      <c r="C147" s="38" t="s">
        <v>42</v>
      </c>
      <c r="D147" s="38" t="s">
        <v>44</v>
      </c>
      <c r="E147" s="38" t="s">
        <v>45</v>
      </c>
      <c r="F147" s="38" t="s">
        <v>51</v>
      </c>
      <c r="G147" s="38" t="s">
        <v>52</v>
      </c>
      <c r="H147" s="38"/>
      <c r="I147" s="38" t="s">
        <v>48</v>
      </c>
      <c r="J147" s="38" t="s">
        <v>49</v>
      </c>
      <c r="K147" s="38"/>
      <c r="L147" s="38" t="s">
        <v>46</v>
      </c>
      <c r="M147" s="38" t="s">
        <v>50</v>
      </c>
      <c r="N147" s="39" t="s">
        <v>47</v>
      </c>
    </row>
    <row r="148" spans="1:14" x14ac:dyDescent="0.25">
      <c r="A148" s="35" t="s">
        <v>40</v>
      </c>
      <c r="B148" s="133">
        <v>40179</v>
      </c>
      <c r="C148" s="133">
        <v>40543</v>
      </c>
      <c r="D148" s="130">
        <v>0</v>
      </c>
      <c r="E148" s="130">
        <v>0</v>
      </c>
      <c r="F148" s="130">
        <v>0</v>
      </c>
      <c r="G148" s="32" t="str">
        <f>IFERROR(E148/F148,"")</f>
        <v/>
      </c>
      <c r="H148" s="33"/>
      <c r="I148" s="130">
        <v>0</v>
      </c>
      <c r="J148" s="32" t="str">
        <f t="shared" ref="J148:J153" si="12">IFERROR(E148/I148,"")</f>
        <v/>
      </c>
      <c r="K148" s="33"/>
      <c r="L148" s="130">
        <v>0</v>
      </c>
      <c r="M148" s="130">
        <v>0</v>
      </c>
      <c r="N148" s="32" t="e">
        <f t="shared" ref="N148:N153" si="13">(E148+L148)/(F148-M148)</f>
        <v>#DIV/0!</v>
      </c>
    </row>
    <row r="149" spans="1:14" x14ac:dyDescent="0.25">
      <c r="A149" s="35" t="s">
        <v>39</v>
      </c>
      <c r="B149" s="133">
        <v>40544</v>
      </c>
      <c r="C149" s="133">
        <v>40908</v>
      </c>
      <c r="D149" s="130">
        <v>0</v>
      </c>
      <c r="E149" s="130">
        <v>0</v>
      </c>
      <c r="F149" s="130">
        <v>0</v>
      </c>
      <c r="G149" s="32" t="str">
        <f t="shared" ref="G149:G153" si="14">IFERROR(E149/F149,"")</f>
        <v/>
      </c>
      <c r="H149" s="33"/>
      <c r="I149" s="130">
        <v>0</v>
      </c>
      <c r="J149" s="32" t="str">
        <f t="shared" si="12"/>
        <v/>
      </c>
      <c r="K149" s="33"/>
      <c r="L149" s="130">
        <v>0</v>
      </c>
      <c r="M149" s="130">
        <v>0</v>
      </c>
      <c r="N149" s="32" t="e">
        <f t="shared" si="13"/>
        <v>#DIV/0!</v>
      </c>
    </row>
    <row r="150" spans="1:14" x14ac:dyDescent="0.25">
      <c r="A150" s="35" t="s">
        <v>38</v>
      </c>
      <c r="B150" s="133">
        <v>40909</v>
      </c>
      <c r="C150" s="133">
        <v>41274</v>
      </c>
      <c r="D150" s="130">
        <v>0</v>
      </c>
      <c r="E150" s="130">
        <v>0</v>
      </c>
      <c r="F150" s="130">
        <v>0</v>
      </c>
      <c r="G150" s="32" t="str">
        <f t="shared" si="14"/>
        <v/>
      </c>
      <c r="H150" s="33"/>
      <c r="I150" s="130">
        <v>0</v>
      </c>
      <c r="J150" s="32" t="str">
        <f t="shared" si="12"/>
        <v/>
      </c>
      <c r="K150" s="33"/>
      <c r="L150" s="130">
        <v>0</v>
      </c>
      <c r="M150" s="130">
        <v>0</v>
      </c>
      <c r="N150" s="32" t="e">
        <f t="shared" si="13"/>
        <v>#DIV/0!</v>
      </c>
    </row>
    <row r="151" spans="1:14" x14ac:dyDescent="0.25">
      <c r="A151" s="35" t="s">
        <v>37</v>
      </c>
      <c r="B151" s="133">
        <v>41275</v>
      </c>
      <c r="C151" s="133">
        <v>41639</v>
      </c>
      <c r="D151" s="130">
        <v>0</v>
      </c>
      <c r="E151" s="130">
        <v>0</v>
      </c>
      <c r="F151" s="130">
        <v>0</v>
      </c>
      <c r="G151" s="32" t="str">
        <f t="shared" si="14"/>
        <v/>
      </c>
      <c r="H151" s="33"/>
      <c r="I151" s="130">
        <v>0</v>
      </c>
      <c r="J151" s="32" t="str">
        <f t="shared" si="12"/>
        <v/>
      </c>
      <c r="K151" s="33"/>
      <c r="L151" s="130">
        <v>0</v>
      </c>
      <c r="M151" s="130">
        <v>0</v>
      </c>
      <c r="N151" s="32" t="e">
        <f t="shared" si="13"/>
        <v>#DIV/0!</v>
      </c>
    </row>
    <row r="152" spans="1:14" x14ac:dyDescent="0.25">
      <c r="A152" s="36" t="s">
        <v>36</v>
      </c>
      <c r="B152" s="133">
        <v>41640</v>
      </c>
      <c r="C152" s="133">
        <v>42004</v>
      </c>
      <c r="D152" s="130">
        <v>0</v>
      </c>
      <c r="E152" s="130">
        <v>0</v>
      </c>
      <c r="F152" s="130">
        <v>0</v>
      </c>
      <c r="G152" s="32" t="str">
        <f t="shared" si="14"/>
        <v/>
      </c>
      <c r="H152" s="33"/>
      <c r="I152" s="130">
        <v>0</v>
      </c>
      <c r="J152" s="32" t="str">
        <f t="shared" si="12"/>
        <v/>
      </c>
      <c r="K152" s="33"/>
      <c r="L152" s="130">
        <v>0</v>
      </c>
      <c r="M152" s="130">
        <v>0</v>
      </c>
      <c r="N152" s="32" t="e">
        <f t="shared" si="13"/>
        <v>#DIV/0!</v>
      </c>
    </row>
    <row r="153" spans="1:14" x14ac:dyDescent="0.25">
      <c r="A153" s="34" t="s">
        <v>32</v>
      </c>
      <c r="B153" s="27"/>
      <c r="C153" s="27"/>
      <c r="D153" s="16">
        <f>SUM(D148:D152)</f>
        <v>0</v>
      </c>
      <c r="E153" s="16">
        <f>SUM(E148:E152)</f>
        <v>0</v>
      </c>
      <c r="F153" s="16">
        <f>SUM(F148:F152)</f>
        <v>0</v>
      </c>
      <c r="G153" s="32" t="str">
        <f t="shared" si="14"/>
        <v/>
      </c>
      <c r="H153" s="33"/>
      <c r="I153" s="16">
        <f>SUM(I148:I152)</f>
        <v>0</v>
      </c>
      <c r="J153" s="32" t="str">
        <f t="shared" si="12"/>
        <v/>
      </c>
      <c r="K153" s="33"/>
      <c r="L153" s="16">
        <f>SUM(L148:L152)</f>
        <v>0</v>
      </c>
      <c r="M153" s="16">
        <f>SUM(M148:M152)</f>
        <v>0</v>
      </c>
      <c r="N153" s="32" t="e">
        <f t="shared" si="13"/>
        <v>#DIV/0!</v>
      </c>
    </row>
    <row r="154" spans="1:14" ht="16.5" thickBot="1" x14ac:dyDescent="0.3">
      <c r="A154" s="42"/>
      <c r="B154" s="43"/>
      <c r="C154" s="43"/>
      <c r="D154" s="44"/>
      <c r="E154" s="44"/>
      <c r="F154" s="44"/>
      <c r="G154" s="45"/>
      <c r="H154" s="45"/>
      <c r="I154" s="44"/>
      <c r="J154" s="45"/>
      <c r="K154" s="33"/>
      <c r="L154" s="44"/>
      <c r="M154" s="44"/>
      <c r="N154" s="45"/>
    </row>
    <row r="155" spans="1:14" ht="16.5" thickTop="1" x14ac:dyDescent="0.25">
      <c r="A155" s="18"/>
      <c r="B155" s="121"/>
      <c r="C155" s="121"/>
      <c r="D155" s="12"/>
      <c r="E155" s="12"/>
      <c r="F155" s="12"/>
      <c r="G155" s="12"/>
      <c r="H155" s="37"/>
      <c r="I155" s="12"/>
      <c r="J155" s="12"/>
      <c r="K155" s="37"/>
      <c r="L155" s="12"/>
      <c r="M155" s="12"/>
      <c r="N155" s="12"/>
    </row>
    <row r="156" spans="1:14" x14ac:dyDescent="0.25">
      <c r="A156" s="46" t="s">
        <v>33</v>
      </c>
      <c r="B156" s="133">
        <v>42005</v>
      </c>
      <c r="C156" s="133">
        <v>42094</v>
      </c>
      <c r="D156" s="130">
        <v>0</v>
      </c>
      <c r="E156" s="130">
        <v>0</v>
      </c>
      <c r="F156" s="130">
        <v>0</v>
      </c>
      <c r="G156" s="32" t="str">
        <f>IFERROR(E156/F156,"")</f>
        <v/>
      </c>
      <c r="H156" s="33"/>
      <c r="I156" s="130">
        <v>0</v>
      </c>
      <c r="J156" s="32" t="str">
        <f>IFERROR(E156/I156,"")</f>
        <v/>
      </c>
      <c r="K156" s="33"/>
      <c r="L156" s="130">
        <v>0</v>
      </c>
      <c r="M156" s="130">
        <v>0</v>
      </c>
      <c r="N156" s="32" t="e">
        <f>(E156+L156)/(F156-M156)</f>
        <v>#DIV/0!</v>
      </c>
    </row>
    <row r="157" spans="1:14" x14ac:dyDescent="0.25">
      <c r="A157" s="18"/>
      <c r="B157" s="121"/>
      <c r="C157" s="121"/>
      <c r="D157" s="166"/>
      <c r="E157" s="166"/>
      <c r="F157" s="166"/>
      <c r="G157" s="12"/>
      <c r="H157" s="37"/>
      <c r="I157" s="166"/>
      <c r="J157" s="12"/>
      <c r="K157" s="37"/>
      <c r="L157" s="12"/>
      <c r="M157" s="12"/>
      <c r="N157" s="12"/>
    </row>
    <row r="158" spans="1:14" x14ac:dyDescent="0.25">
      <c r="A158" s="46" t="s">
        <v>34</v>
      </c>
      <c r="B158" s="133">
        <v>42370</v>
      </c>
      <c r="C158" s="133">
        <v>42735</v>
      </c>
      <c r="D158" s="130">
        <v>0</v>
      </c>
      <c r="E158" s="130">
        <v>0</v>
      </c>
      <c r="F158" s="130">
        <v>0</v>
      </c>
      <c r="G158" s="32" t="str">
        <f>IFERROR(E158/F158,"")</f>
        <v/>
      </c>
      <c r="H158" s="33"/>
      <c r="I158" s="130">
        <v>0</v>
      </c>
      <c r="J158" s="32" t="str">
        <f>IFERROR(E158/I158,"")</f>
        <v/>
      </c>
      <c r="K158" s="33"/>
      <c r="L158" s="87">
        <v>0</v>
      </c>
      <c r="M158" s="87">
        <v>0</v>
      </c>
      <c r="N158" s="32" t="e">
        <f>(E158+L158)/(F158-M158)</f>
        <v>#DIV/0!</v>
      </c>
    </row>
    <row r="159" spans="1:14" x14ac:dyDescent="0.25">
      <c r="A159" s="27"/>
      <c r="B159" s="27"/>
      <c r="C159" s="27"/>
      <c r="D159" s="26"/>
      <c r="E159" s="26"/>
      <c r="F159" s="26"/>
      <c r="G159" s="26"/>
      <c r="H159" s="25"/>
      <c r="I159" s="26"/>
      <c r="J159" s="26"/>
      <c r="K159" s="25"/>
      <c r="L159" s="26"/>
      <c r="M159" s="26"/>
      <c r="N159" s="7"/>
    </row>
    <row r="160" spans="1:14" x14ac:dyDescent="0.25">
      <c r="A160" s="17"/>
      <c r="B160" s="41"/>
      <c r="C160" s="41"/>
      <c r="D160" s="41"/>
      <c r="E160" s="41"/>
      <c r="F160" s="41"/>
      <c r="G160" s="41"/>
      <c r="H160" s="41"/>
      <c r="I160" s="41"/>
      <c r="J160" s="41"/>
      <c r="K160" s="41"/>
      <c r="L160" s="41"/>
      <c r="M160" s="41"/>
      <c r="N160" s="41"/>
    </row>
    <row r="161" spans="1:14" x14ac:dyDescent="0.25">
      <c r="A161" s="23" t="s">
        <v>54</v>
      </c>
      <c r="B161" s="169" t="s">
        <v>192</v>
      </c>
      <c r="C161" s="17"/>
      <c r="E161" s="17"/>
      <c r="F161" s="17"/>
      <c r="G161" s="41"/>
      <c r="H161" s="41"/>
      <c r="I161" s="41"/>
      <c r="J161" s="41"/>
      <c r="K161" s="41"/>
      <c r="L161" s="41"/>
      <c r="M161" s="41"/>
      <c r="N161" s="41"/>
    </row>
    <row r="162" spans="1:14" x14ac:dyDescent="0.25">
      <c r="A162" s="59" t="s">
        <v>53</v>
      </c>
      <c r="B162" s="29"/>
      <c r="C162" s="29"/>
      <c r="D162" s="29"/>
      <c r="E162" s="29"/>
      <c r="F162" s="29"/>
      <c r="G162" s="29"/>
      <c r="H162" s="29"/>
      <c r="I162" s="29"/>
      <c r="J162" s="29"/>
      <c r="K162" s="47"/>
      <c r="L162" s="29"/>
      <c r="M162" s="29"/>
      <c r="N162" s="29"/>
    </row>
    <row r="163" spans="1:14" x14ac:dyDescent="0.25">
      <c r="A163" s="30" t="s">
        <v>35</v>
      </c>
      <c r="D163" s="12"/>
      <c r="E163" s="12"/>
      <c r="F163" s="12"/>
      <c r="G163" s="12"/>
      <c r="H163" s="12"/>
      <c r="I163" s="12"/>
      <c r="J163" s="12"/>
      <c r="K163" s="37"/>
      <c r="L163" s="12"/>
      <c r="M163" s="12"/>
      <c r="N163" s="12"/>
    </row>
    <row r="164" spans="1:14" x14ac:dyDescent="0.25">
      <c r="A164" s="31" t="s">
        <v>191</v>
      </c>
      <c r="D164" s="12"/>
      <c r="E164" s="12"/>
      <c r="F164" s="12"/>
      <c r="G164" s="12"/>
      <c r="H164" s="12"/>
      <c r="I164" s="12"/>
      <c r="J164" s="12"/>
      <c r="K164" s="37"/>
      <c r="L164" s="12"/>
      <c r="M164" s="12"/>
      <c r="N164" s="12"/>
    </row>
    <row r="165" spans="1:14" x14ac:dyDescent="0.25">
      <c r="A165" s="29" t="s">
        <v>55</v>
      </c>
      <c r="D165" s="12"/>
      <c r="E165" s="12"/>
      <c r="F165" s="12"/>
      <c r="G165" s="12"/>
      <c r="H165" s="12"/>
      <c r="I165" s="12"/>
      <c r="J165" s="12"/>
      <c r="K165" s="37"/>
      <c r="L165" s="12"/>
      <c r="M165" s="12"/>
      <c r="N165" s="12"/>
    </row>
    <row r="168" spans="1:14" x14ac:dyDescent="0.25">
      <c r="A168" s="21" t="s">
        <v>79</v>
      </c>
    </row>
    <row r="169" spans="1:14" x14ac:dyDescent="0.25">
      <c r="C169" s="11"/>
    </row>
    <row r="170" spans="1:14" x14ac:dyDescent="0.25">
      <c r="A170" s="60" t="s">
        <v>89</v>
      </c>
      <c r="B170" s="134">
        <v>600</v>
      </c>
      <c r="C170" s="11"/>
    </row>
    <row r="171" spans="1:14" x14ac:dyDescent="0.25">
      <c r="A171" s="60" t="s">
        <v>90</v>
      </c>
      <c r="B171" s="135">
        <v>0.08</v>
      </c>
      <c r="C171" s="11"/>
    </row>
    <row r="172" spans="1:14" x14ac:dyDescent="0.25">
      <c r="A172" s="50" t="s">
        <v>105</v>
      </c>
      <c r="B172" s="135">
        <v>-40</v>
      </c>
      <c r="C172" s="11"/>
    </row>
    <row r="173" spans="1:14" x14ac:dyDescent="0.25">
      <c r="A173" s="51" t="s">
        <v>91</v>
      </c>
      <c r="B173" s="135">
        <v>10</v>
      </c>
      <c r="C173" s="11"/>
    </row>
    <row r="174" spans="1:14" x14ac:dyDescent="0.25">
      <c r="A174" s="61" t="s">
        <v>97</v>
      </c>
      <c r="B174" s="67">
        <f>SUM(B170:B173)</f>
        <v>570.08000000000004</v>
      </c>
      <c r="D174" s="12"/>
      <c r="E174" s="12"/>
      <c r="F174" s="12"/>
    </row>
    <row r="175" spans="1:14" x14ac:dyDescent="0.25">
      <c r="A175" s="12"/>
      <c r="D175" s="12"/>
      <c r="E175" s="12"/>
      <c r="F175" s="12"/>
    </row>
    <row r="176" spans="1:14" x14ac:dyDescent="0.25">
      <c r="A176" s="62" t="s">
        <v>80</v>
      </c>
      <c r="B176" s="68" t="s">
        <v>192</v>
      </c>
      <c r="C176" s="68" t="s">
        <v>192</v>
      </c>
      <c r="D176" s="68" t="s">
        <v>192</v>
      </c>
      <c r="E176" s="68" t="s">
        <v>192</v>
      </c>
      <c r="F176" s="68" t="s">
        <v>192</v>
      </c>
      <c r="G176" s="68" t="s">
        <v>192</v>
      </c>
      <c r="H176" s="68" t="s">
        <v>192</v>
      </c>
      <c r="I176" s="68" t="s">
        <v>192</v>
      </c>
      <c r="J176" s="68" t="s">
        <v>192</v>
      </c>
    </row>
    <row r="177" spans="1:10" x14ac:dyDescent="0.25">
      <c r="A177" s="49" t="s">
        <v>81</v>
      </c>
      <c r="B177" s="68" t="s">
        <v>192</v>
      </c>
      <c r="C177" s="68" t="s">
        <v>192</v>
      </c>
      <c r="D177" s="68" t="s">
        <v>192</v>
      </c>
      <c r="E177" s="68" t="s">
        <v>192</v>
      </c>
      <c r="F177" s="68" t="s">
        <v>192</v>
      </c>
      <c r="G177" s="68" t="s">
        <v>192</v>
      </c>
      <c r="H177" s="68" t="s">
        <v>192</v>
      </c>
      <c r="I177" s="68" t="s">
        <v>192</v>
      </c>
      <c r="J177" s="68" t="s">
        <v>192</v>
      </c>
    </row>
    <row r="178" spans="1:10" x14ac:dyDescent="0.25">
      <c r="A178" s="49" t="s">
        <v>84</v>
      </c>
      <c r="B178" s="68" t="s">
        <v>192</v>
      </c>
      <c r="C178" s="68" t="s">
        <v>192</v>
      </c>
      <c r="D178" s="68" t="s">
        <v>192</v>
      </c>
      <c r="E178" s="68" t="s">
        <v>192</v>
      </c>
      <c r="F178" s="68" t="s">
        <v>192</v>
      </c>
      <c r="G178" s="68" t="s">
        <v>192</v>
      </c>
      <c r="H178" s="68" t="s">
        <v>192</v>
      </c>
      <c r="I178" s="68" t="s">
        <v>192</v>
      </c>
      <c r="J178" s="68" t="s">
        <v>192</v>
      </c>
    </row>
    <row r="179" spans="1:10" ht="30.75" x14ac:dyDescent="0.25">
      <c r="A179" s="49" t="s">
        <v>82</v>
      </c>
      <c r="B179" s="74" t="s">
        <v>108</v>
      </c>
      <c r="C179" s="74" t="s">
        <v>107</v>
      </c>
      <c r="D179" s="74" t="s">
        <v>109</v>
      </c>
      <c r="E179" s="74" t="s">
        <v>110</v>
      </c>
      <c r="F179" s="74" t="s">
        <v>111</v>
      </c>
      <c r="G179" s="74" t="s">
        <v>112</v>
      </c>
      <c r="H179" s="74" t="s">
        <v>113</v>
      </c>
      <c r="I179" s="74" t="s">
        <v>114</v>
      </c>
      <c r="J179" s="74" t="s">
        <v>83</v>
      </c>
    </row>
    <row r="180" spans="1:10" x14ac:dyDescent="0.25">
      <c r="A180" s="49" t="s">
        <v>115</v>
      </c>
      <c r="B180" s="136">
        <v>0.9</v>
      </c>
      <c r="C180" s="136">
        <v>0.9</v>
      </c>
      <c r="D180" s="136">
        <v>0.8</v>
      </c>
      <c r="E180" s="136">
        <v>0.8</v>
      </c>
      <c r="F180" s="136">
        <v>0.7</v>
      </c>
      <c r="G180" s="136">
        <v>0.7</v>
      </c>
      <c r="H180" s="136">
        <v>0.6</v>
      </c>
      <c r="I180" s="136">
        <v>0.6</v>
      </c>
      <c r="J180" s="136">
        <v>0.59299999999999997</v>
      </c>
    </row>
    <row r="181" spans="1:10" x14ac:dyDescent="0.25">
      <c r="A181" s="49" t="s">
        <v>116</v>
      </c>
      <c r="B181" s="136">
        <v>1.2949999999999999</v>
      </c>
      <c r="C181" s="136">
        <v>1.2949999999999999</v>
      </c>
      <c r="D181" s="136">
        <v>1.147</v>
      </c>
      <c r="E181" s="136">
        <v>1.1519999999999999</v>
      </c>
      <c r="F181" s="136">
        <v>1.081</v>
      </c>
      <c r="G181" s="136">
        <v>1</v>
      </c>
      <c r="H181" s="136">
        <v>0.82499999999999996</v>
      </c>
      <c r="I181" s="136">
        <v>0.89100000000000001</v>
      </c>
      <c r="J181" s="136">
        <v>0.79900000000000004</v>
      </c>
    </row>
    <row r="182" spans="1:10" x14ac:dyDescent="0.25">
      <c r="A182" s="49" t="s">
        <v>104</v>
      </c>
      <c r="B182" s="137">
        <v>4712</v>
      </c>
      <c r="C182" s="137">
        <v>4712</v>
      </c>
      <c r="D182" s="137">
        <v>1907</v>
      </c>
      <c r="E182" s="137">
        <v>1907</v>
      </c>
      <c r="F182" s="137">
        <v>11605</v>
      </c>
      <c r="G182" s="137">
        <v>11605</v>
      </c>
      <c r="H182" s="137">
        <v>6636</v>
      </c>
      <c r="I182" s="137">
        <v>6636</v>
      </c>
      <c r="J182" s="138">
        <v>1200</v>
      </c>
    </row>
    <row r="183" spans="1:10" x14ac:dyDescent="0.25">
      <c r="A183" s="69" t="s">
        <v>97</v>
      </c>
      <c r="B183" s="70">
        <f t="shared" ref="B183:J183" si="15">$B$174</f>
        <v>570.08000000000004</v>
      </c>
      <c r="C183" s="70">
        <f t="shared" si="15"/>
        <v>570.08000000000004</v>
      </c>
      <c r="D183" s="70">
        <f t="shared" si="15"/>
        <v>570.08000000000004</v>
      </c>
      <c r="E183" s="70">
        <f t="shared" si="15"/>
        <v>570.08000000000004</v>
      </c>
      <c r="F183" s="70">
        <f t="shared" si="15"/>
        <v>570.08000000000004</v>
      </c>
      <c r="G183" s="70">
        <f t="shared" si="15"/>
        <v>570.08000000000004</v>
      </c>
      <c r="H183" s="70">
        <f t="shared" si="15"/>
        <v>570.08000000000004</v>
      </c>
      <c r="I183" s="70">
        <f t="shared" si="15"/>
        <v>570.08000000000004</v>
      </c>
      <c r="J183" s="70">
        <f t="shared" si="15"/>
        <v>570.08000000000004</v>
      </c>
    </row>
    <row r="184" spans="1:10" x14ac:dyDescent="0.25">
      <c r="A184" s="71" t="s">
        <v>102</v>
      </c>
      <c r="B184" s="65"/>
      <c r="C184" s="65"/>
      <c r="D184" s="65"/>
      <c r="E184" s="65"/>
      <c r="F184" s="65"/>
      <c r="G184" s="65"/>
      <c r="H184" s="65"/>
      <c r="I184" s="65"/>
      <c r="J184" s="65"/>
    </row>
    <row r="185" spans="1:10" x14ac:dyDescent="0.25">
      <c r="A185" s="63" t="s">
        <v>85</v>
      </c>
      <c r="B185" s="136">
        <v>0.9</v>
      </c>
      <c r="C185" s="136">
        <v>0.9</v>
      </c>
      <c r="D185" s="136">
        <v>0.8</v>
      </c>
      <c r="E185" s="136">
        <v>0.8</v>
      </c>
      <c r="F185" s="136">
        <v>0.7</v>
      </c>
      <c r="G185" s="136">
        <v>0.7</v>
      </c>
      <c r="H185" s="136">
        <v>0.6</v>
      </c>
      <c r="I185" s="136">
        <v>0.6</v>
      </c>
      <c r="J185" s="136">
        <v>0.59299999999999997</v>
      </c>
    </row>
    <row r="186" spans="1:10" ht="30.75" x14ac:dyDescent="0.25">
      <c r="A186" s="63" t="s">
        <v>86</v>
      </c>
      <c r="B186" s="136">
        <v>1</v>
      </c>
      <c r="C186" s="136">
        <v>1</v>
      </c>
      <c r="D186" s="136">
        <v>1</v>
      </c>
      <c r="E186" s="136">
        <v>1</v>
      </c>
      <c r="F186" s="136">
        <v>1</v>
      </c>
      <c r="G186" s="136">
        <v>1</v>
      </c>
      <c r="H186" s="136">
        <v>1</v>
      </c>
      <c r="I186" s="136">
        <v>1</v>
      </c>
      <c r="J186" s="136">
        <v>1</v>
      </c>
    </row>
    <row r="187" spans="1:10" x14ac:dyDescent="0.25">
      <c r="A187" s="63" t="s">
        <v>87</v>
      </c>
      <c r="B187" s="136">
        <v>1</v>
      </c>
      <c r="C187" s="136">
        <v>1</v>
      </c>
      <c r="D187" s="136">
        <v>1</v>
      </c>
      <c r="E187" s="136">
        <v>1</v>
      </c>
      <c r="F187" s="136">
        <v>1</v>
      </c>
      <c r="G187" s="136">
        <v>1</v>
      </c>
      <c r="H187" s="136">
        <v>1</v>
      </c>
      <c r="I187" s="136">
        <v>1</v>
      </c>
      <c r="J187" s="136">
        <v>1</v>
      </c>
    </row>
    <row r="188" spans="1:10" ht="30.75" x14ac:dyDescent="0.25">
      <c r="A188" s="63" t="s">
        <v>88</v>
      </c>
      <c r="B188" s="136">
        <v>1</v>
      </c>
      <c r="C188" s="136">
        <v>1</v>
      </c>
      <c r="D188" s="136">
        <v>1</v>
      </c>
      <c r="E188" s="136">
        <v>1</v>
      </c>
      <c r="F188" s="136">
        <v>1</v>
      </c>
      <c r="G188" s="136">
        <v>1</v>
      </c>
      <c r="H188" s="136">
        <v>1</v>
      </c>
      <c r="I188" s="136">
        <v>1</v>
      </c>
      <c r="J188" s="136">
        <v>1</v>
      </c>
    </row>
    <row r="189" spans="1:10" x14ac:dyDescent="0.25">
      <c r="A189" s="71" t="s">
        <v>103</v>
      </c>
      <c r="B189" s="88"/>
      <c r="C189" s="88"/>
      <c r="D189" s="88"/>
      <c r="E189" s="88"/>
      <c r="F189" s="88"/>
      <c r="G189" s="88"/>
      <c r="H189" s="88"/>
      <c r="I189" s="88"/>
      <c r="J189" s="88"/>
    </row>
    <row r="190" spans="1:10" x14ac:dyDescent="0.25">
      <c r="A190" s="63" t="s">
        <v>92</v>
      </c>
      <c r="B190" s="139">
        <v>0.18</v>
      </c>
      <c r="C190" s="139">
        <v>0.18</v>
      </c>
      <c r="D190" s="139">
        <v>0.18</v>
      </c>
      <c r="E190" s="139">
        <v>0.18</v>
      </c>
      <c r="F190" s="139">
        <v>0.18</v>
      </c>
      <c r="G190" s="139">
        <v>0.18</v>
      </c>
      <c r="H190" s="139">
        <v>0.18</v>
      </c>
      <c r="I190" s="139">
        <v>0.18</v>
      </c>
      <c r="J190" s="139">
        <v>0.18</v>
      </c>
    </row>
    <row r="191" spans="1:10" x14ac:dyDescent="0.25">
      <c r="A191" s="64" t="s">
        <v>93</v>
      </c>
      <c r="B191" s="70">
        <f t="shared" ref="B191:J191" si="16">PRODUCT(B183:B188)/(1-B190)</f>
        <v>625.69756097560969</v>
      </c>
      <c r="C191" s="70">
        <f t="shared" si="16"/>
        <v>625.69756097560969</v>
      </c>
      <c r="D191" s="70">
        <f t="shared" si="16"/>
        <v>556.17560975609763</v>
      </c>
      <c r="E191" s="70">
        <f t="shared" si="16"/>
        <v>556.17560975609763</v>
      </c>
      <c r="F191" s="70">
        <f t="shared" si="16"/>
        <v>486.65365853658528</v>
      </c>
      <c r="G191" s="70">
        <f t="shared" si="16"/>
        <v>486.65365853658528</v>
      </c>
      <c r="H191" s="70">
        <f t="shared" si="16"/>
        <v>417.13170731707316</v>
      </c>
      <c r="I191" s="70">
        <f t="shared" si="16"/>
        <v>417.13170731707316</v>
      </c>
      <c r="J191" s="70">
        <f t="shared" si="16"/>
        <v>412.26517073170726</v>
      </c>
    </row>
    <row r="192" spans="1:10" x14ac:dyDescent="0.25">
      <c r="A192" s="63" t="s">
        <v>94</v>
      </c>
      <c r="B192" s="136">
        <v>0.61</v>
      </c>
      <c r="C192" s="72">
        <f t="shared" ref="C192:J193" si="17">B192</f>
        <v>0.61</v>
      </c>
      <c r="D192" s="72">
        <f t="shared" si="17"/>
        <v>0.61</v>
      </c>
      <c r="E192" s="72">
        <f t="shared" si="17"/>
        <v>0.61</v>
      </c>
      <c r="F192" s="72">
        <f t="shared" si="17"/>
        <v>0.61</v>
      </c>
      <c r="G192" s="72">
        <f t="shared" si="17"/>
        <v>0.61</v>
      </c>
      <c r="H192" s="72">
        <f>G192</f>
        <v>0.61</v>
      </c>
      <c r="I192" s="72">
        <f t="shared" si="17"/>
        <v>0.61</v>
      </c>
      <c r="J192" s="72">
        <f t="shared" si="17"/>
        <v>0.61</v>
      </c>
    </row>
    <row r="193" spans="1:10" x14ac:dyDescent="0.25">
      <c r="A193" s="63" t="s">
        <v>95</v>
      </c>
      <c r="B193" s="136">
        <v>1.0249999999999999</v>
      </c>
      <c r="C193" s="72">
        <f t="shared" si="17"/>
        <v>1.0249999999999999</v>
      </c>
      <c r="D193" s="72">
        <f t="shared" si="17"/>
        <v>1.0249999999999999</v>
      </c>
      <c r="E193" s="72">
        <f t="shared" si="17"/>
        <v>1.0249999999999999</v>
      </c>
      <c r="F193" s="72">
        <f t="shared" si="17"/>
        <v>1.0249999999999999</v>
      </c>
      <c r="G193" s="72">
        <f t="shared" si="17"/>
        <v>1.0249999999999999</v>
      </c>
      <c r="H193" s="72">
        <f>G193</f>
        <v>1.0249999999999999</v>
      </c>
      <c r="I193" s="72">
        <f t="shared" si="17"/>
        <v>1.0249999999999999</v>
      </c>
      <c r="J193" s="72">
        <f t="shared" si="17"/>
        <v>1.0249999999999999</v>
      </c>
    </row>
    <row r="194" spans="1:10" x14ac:dyDescent="0.25">
      <c r="A194" s="63" t="s">
        <v>96</v>
      </c>
      <c r="B194" s="73">
        <f t="shared" ref="B194:J194" si="18">PRODUCT(B192:B193)</f>
        <v>0.62524999999999997</v>
      </c>
      <c r="C194" s="73">
        <f t="shared" si="18"/>
        <v>0.62524999999999997</v>
      </c>
      <c r="D194" s="73">
        <f t="shared" si="18"/>
        <v>0.62524999999999997</v>
      </c>
      <c r="E194" s="73">
        <f t="shared" si="18"/>
        <v>0.62524999999999997</v>
      </c>
      <c r="F194" s="73">
        <f t="shared" si="18"/>
        <v>0.62524999999999997</v>
      </c>
      <c r="G194" s="73">
        <f t="shared" si="18"/>
        <v>0.62524999999999997</v>
      </c>
      <c r="H194" s="73">
        <f t="shared" si="18"/>
        <v>0.62524999999999997</v>
      </c>
      <c r="I194" s="73">
        <f t="shared" si="18"/>
        <v>0.62524999999999997</v>
      </c>
      <c r="J194" s="73">
        <f t="shared" si="18"/>
        <v>0.62524999999999997</v>
      </c>
    </row>
    <row r="195" spans="1:10" x14ac:dyDescent="0.25">
      <c r="A195" s="64" t="s">
        <v>106</v>
      </c>
      <c r="B195" s="70">
        <f t="shared" ref="B195:J195" si="19">B191/B194</f>
        <v>1000.7158112364809</v>
      </c>
      <c r="C195" s="70">
        <f t="shared" si="19"/>
        <v>1000.7158112364809</v>
      </c>
      <c r="D195" s="70">
        <f t="shared" si="19"/>
        <v>889.52516554353883</v>
      </c>
      <c r="E195" s="70">
        <f t="shared" si="19"/>
        <v>889.52516554353883</v>
      </c>
      <c r="F195" s="70">
        <f t="shared" si="19"/>
        <v>778.33451985059628</v>
      </c>
      <c r="G195" s="70">
        <f t="shared" si="19"/>
        <v>778.33451985059628</v>
      </c>
      <c r="H195" s="70">
        <f t="shared" si="19"/>
        <v>667.14387415765407</v>
      </c>
      <c r="I195" s="70">
        <f t="shared" si="19"/>
        <v>667.14387415765407</v>
      </c>
      <c r="J195" s="70">
        <f t="shared" si="19"/>
        <v>659.36052895914793</v>
      </c>
    </row>
    <row r="197" spans="1:10" s="84" customFormat="1" x14ac:dyDescent="0.25">
      <c r="A197" s="111" t="s">
        <v>135</v>
      </c>
      <c r="B197" s="112">
        <f t="shared" ref="B197:J197" si="20">B191/B183</f>
        <v>1.097560975609756</v>
      </c>
      <c r="C197" s="112">
        <f t="shared" si="20"/>
        <v>1.097560975609756</v>
      </c>
      <c r="D197" s="112">
        <f t="shared" si="20"/>
        <v>0.97560975609756106</v>
      </c>
      <c r="E197" s="112">
        <f t="shared" si="20"/>
        <v>0.97560975609756106</v>
      </c>
      <c r="F197" s="112">
        <f t="shared" si="20"/>
        <v>0.85365853658536561</v>
      </c>
      <c r="G197" s="112">
        <f t="shared" si="20"/>
        <v>0.85365853658536561</v>
      </c>
      <c r="H197" s="112">
        <f t="shared" si="20"/>
        <v>0.73170731707317072</v>
      </c>
      <c r="I197" s="112">
        <f t="shared" si="20"/>
        <v>0.73170731707317072</v>
      </c>
      <c r="J197" s="112">
        <f t="shared" si="20"/>
        <v>0.72317073170731694</v>
      </c>
    </row>
    <row r="198" spans="1:10" s="82" customFormat="1" x14ac:dyDescent="0.25">
      <c r="A198" s="83" t="s">
        <v>134</v>
      </c>
      <c r="B198" s="136">
        <v>1.0975609756097562</v>
      </c>
      <c r="C198" s="136">
        <v>1.0975609756097562</v>
      </c>
      <c r="D198" s="136">
        <v>0.97560975609756095</v>
      </c>
      <c r="E198" s="136">
        <v>0.97560975609756095</v>
      </c>
      <c r="F198" s="136">
        <v>0.85365853658536572</v>
      </c>
      <c r="G198" s="136">
        <v>0.85365853658536572</v>
      </c>
      <c r="H198" s="136">
        <v>0.7317073170731706</v>
      </c>
      <c r="I198" s="136">
        <v>0.7317073170731706</v>
      </c>
      <c r="J198" s="136">
        <v>0.72317073170731694</v>
      </c>
    </row>
    <row r="199" spans="1:10" x14ac:dyDescent="0.25">
      <c r="A199" s="81" t="s">
        <v>136</v>
      </c>
      <c r="B199" s="167">
        <f>B198/B197-1</f>
        <v>0</v>
      </c>
      <c r="C199" s="167">
        <f t="shared" ref="C199:J199" si="21">C198/C197-1</f>
        <v>0</v>
      </c>
      <c r="D199" s="167">
        <f t="shared" si="21"/>
        <v>0</v>
      </c>
      <c r="E199" s="167">
        <f t="shared" si="21"/>
        <v>0</v>
      </c>
      <c r="F199" s="167">
        <f t="shared" si="21"/>
        <v>0</v>
      </c>
      <c r="G199" s="167">
        <f t="shared" si="21"/>
        <v>0</v>
      </c>
      <c r="H199" s="167">
        <f t="shared" si="21"/>
        <v>0</v>
      </c>
      <c r="I199" s="167">
        <f t="shared" si="21"/>
        <v>0</v>
      </c>
      <c r="J199" s="167">
        <f t="shared" si="21"/>
        <v>0</v>
      </c>
    </row>
    <row r="200" spans="1:10" x14ac:dyDescent="0.25">
      <c r="A200" s="85" t="s">
        <v>179</v>
      </c>
      <c r="B200" s="181" t="s">
        <v>192</v>
      </c>
      <c r="C200" s="182"/>
      <c r="D200" s="182"/>
      <c r="E200" s="182"/>
      <c r="F200" s="182"/>
      <c r="G200" s="182"/>
      <c r="H200" s="182"/>
      <c r="I200" s="182"/>
      <c r="J200" s="183"/>
    </row>
    <row r="202" spans="1:10" x14ac:dyDescent="0.25">
      <c r="A202" s="81" t="s">
        <v>133</v>
      </c>
      <c r="B202" s="140">
        <v>1.278</v>
      </c>
    </row>
    <row r="203" spans="1:10" x14ac:dyDescent="0.25">
      <c r="A203" s="80" t="s">
        <v>132</v>
      </c>
      <c r="B203" s="136">
        <v>1</v>
      </c>
    </row>
    <row r="204" spans="1:10" x14ac:dyDescent="0.25">
      <c r="A204" s="80" t="s">
        <v>131</v>
      </c>
      <c r="B204" s="136">
        <v>1</v>
      </c>
    </row>
    <row r="205" spans="1:10" x14ac:dyDescent="0.25">
      <c r="A205" s="79" t="s">
        <v>130</v>
      </c>
      <c r="B205" s="141">
        <v>1</v>
      </c>
    </row>
    <row r="206" spans="1:10" x14ac:dyDescent="0.25">
      <c r="A206" s="78"/>
      <c r="B206" s="77"/>
    </row>
    <row r="207" spans="1:10" x14ac:dyDescent="0.25">
      <c r="A207" s="110" t="s">
        <v>129</v>
      </c>
    </row>
    <row r="208" spans="1:10" x14ac:dyDescent="0.25">
      <c r="A208" s="81" t="s">
        <v>128</v>
      </c>
      <c r="B208" s="168">
        <f t="shared" ref="B208:J208" si="22">B$195*$B$202*$B203</f>
        <v>1278.9148067602227</v>
      </c>
      <c r="C208" s="168">
        <f t="shared" si="22"/>
        <v>1278.9148067602227</v>
      </c>
      <c r="D208" s="168">
        <f t="shared" si="22"/>
        <v>1136.8131615646425</v>
      </c>
      <c r="E208" s="168">
        <f t="shared" si="22"/>
        <v>1136.8131615646425</v>
      </c>
      <c r="F208" s="168">
        <f t="shared" si="22"/>
        <v>994.71151636906211</v>
      </c>
      <c r="G208" s="168">
        <f t="shared" si="22"/>
        <v>994.71151636906211</v>
      </c>
      <c r="H208" s="168">
        <f t="shared" si="22"/>
        <v>852.60987117348191</v>
      </c>
      <c r="I208" s="168">
        <f t="shared" si="22"/>
        <v>852.60987117348191</v>
      </c>
      <c r="J208" s="168">
        <f t="shared" si="22"/>
        <v>842.66275600979111</v>
      </c>
    </row>
    <row r="209" spans="1:10" x14ac:dyDescent="0.25">
      <c r="A209" s="81" t="s">
        <v>127</v>
      </c>
      <c r="B209" s="168">
        <f t="shared" ref="B209:J209" si="23">B$195*$B$202*$B204</f>
        <v>1278.9148067602227</v>
      </c>
      <c r="C209" s="168">
        <f t="shared" si="23"/>
        <v>1278.9148067602227</v>
      </c>
      <c r="D209" s="168">
        <f t="shared" si="23"/>
        <v>1136.8131615646425</v>
      </c>
      <c r="E209" s="168">
        <f t="shared" si="23"/>
        <v>1136.8131615646425</v>
      </c>
      <c r="F209" s="168">
        <f t="shared" si="23"/>
        <v>994.71151636906211</v>
      </c>
      <c r="G209" s="168">
        <f t="shared" si="23"/>
        <v>994.71151636906211</v>
      </c>
      <c r="H209" s="168">
        <f t="shared" si="23"/>
        <v>852.60987117348191</v>
      </c>
      <c r="I209" s="168">
        <f t="shared" si="23"/>
        <v>852.60987117348191</v>
      </c>
      <c r="J209" s="168">
        <f t="shared" si="23"/>
        <v>842.66275600979111</v>
      </c>
    </row>
    <row r="210" spans="1:10" x14ac:dyDescent="0.25">
      <c r="A210" s="81" t="s">
        <v>126</v>
      </c>
      <c r="B210" s="168">
        <f t="shared" ref="B210:J210" si="24">B$195*$B$202*$B205</f>
        <v>1278.9148067602227</v>
      </c>
      <c r="C210" s="168">
        <f t="shared" si="24"/>
        <v>1278.9148067602227</v>
      </c>
      <c r="D210" s="168">
        <f t="shared" si="24"/>
        <v>1136.8131615646425</v>
      </c>
      <c r="E210" s="168">
        <f t="shared" si="24"/>
        <v>1136.8131615646425</v>
      </c>
      <c r="F210" s="168">
        <f t="shared" si="24"/>
        <v>994.71151636906211</v>
      </c>
      <c r="G210" s="168">
        <f t="shared" si="24"/>
        <v>994.71151636906211</v>
      </c>
      <c r="H210" s="168">
        <f t="shared" si="24"/>
        <v>852.60987117348191</v>
      </c>
      <c r="I210" s="168">
        <f t="shared" si="24"/>
        <v>852.60987117348191</v>
      </c>
      <c r="J210" s="168">
        <f t="shared" si="24"/>
        <v>842.66275600979111</v>
      </c>
    </row>
    <row r="212" spans="1:10" x14ac:dyDescent="0.25">
      <c r="A212" s="81" t="s">
        <v>125</v>
      </c>
      <c r="B212" s="142">
        <v>1256.4808535122538</v>
      </c>
      <c r="C212" s="142">
        <v>1256.4808535122538</v>
      </c>
      <c r="D212" s="142">
        <v>1116.8718697886702</v>
      </c>
      <c r="E212" s="142">
        <v>1116.8718697886702</v>
      </c>
      <c r="F212" s="142">
        <v>977.26288606508604</v>
      </c>
      <c r="G212" s="142">
        <v>977.26288606508604</v>
      </c>
      <c r="H212" s="142">
        <v>837.65390234150254</v>
      </c>
      <c r="I212" s="142">
        <v>837.65390234150254</v>
      </c>
      <c r="J212" s="142">
        <v>827.88127348085163</v>
      </c>
    </row>
    <row r="213" spans="1:10" x14ac:dyDescent="0.25">
      <c r="A213" s="81" t="s">
        <v>124</v>
      </c>
      <c r="B213" s="142">
        <v>1256.4808535122538</v>
      </c>
      <c r="C213" s="142">
        <v>1256.4808535122538</v>
      </c>
      <c r="D213" s="142">
        <v>1116.8718697886702</v>
      </c>
      <c r="E213" s="142">
        <v>1116.8718697886702</v>
      </c>
      <c r="F213" s="142">
        <v>977.26288606508604</v>
      </c>
      <c r="G213" s="142">
        <v>977.26288606508604</v>
      </c>
      <c r="H213" s="142">
        <v>837.65390234150254</v>
      </c>
      <c r="I213" s="142">
        <v>837.65390234150254</v>
      </c>
      <c r="J213" s="142">
        <v>827.88127348085163</v>
      </c>
    </row>
    <row r="214" spans="1:10" x14ac:dyDescent="0.25">
      <c r="A214" s="81" t="s">
        <v>123</v>
      </c>
      <c r="B214" s="142">
        <v>1256.4808535122538</v>
      </c>
      <c r="C214" s="142">
        <v>1256.4808535122538</v>
      </c>
      <c r="D214" s="142">
        <v>1116.8718697886702</v>
      </c>
      <c r="E214" s="142">
        <v>1116.8718697886702</v>
      </c>
      <c r="F214" s="142">
        <v>977.26288606508604</v>
      </c>
      <c r="G214" s="142">
        <v>977.26288606508604</v>
      </c>
      <c r="H214" s="142">
        <v>837.65390234150254</v>
      </c>
      <c r="I214" s="142">
        <v>837.65390234150254</v>
      </c>
      <c r="J214" s="142">
        <v>827.88127348085163</v>
      </c>
    </row>
    <row r="216" spans="1:10" x14ac:dyDescent="0.25">
      <c r="A216" s="81" t="s">
        <v>136</v>
      </c>
      <c r="B216" s="167">
        <f t="shared" ref="B216:J216" si="25">B212/B208-1</f>
        <v>-1.7541397698568439E-2</v>
      </c>
      <c r="C216" s="167">
        <f t="shared" si="25"/>
        <v>-1.7541397698568439E-2</v>
      </c>
      <c r="D216" s="167">
        <f t="shared" si="25"/>
        <v>-1.7541397698568439E-2</v>
      </c>
      <c r="E216" s="167">
        <f t="shared" si="25"/>
        <v>-1.7541397698568439E-2</v>
      </c>
      <c r="F216" s="167">
        <f t="shared" si="25"/>
        <v>-1.7541397698568773E-2</v>
      </c>
      <c r="G216" s="167">
        <f t="shared" si="25"/>
        <v>-1.7541397698568773E-2</v>
      </c>
      <c r="H216" s="167">
        <f t="shared" si="25"/>
        <v>-1.754139769856855E-2</v>
      </c>
      <c r="I216" s="167">
        <f t="shared" si="25"/>
        <v>-1.754139769856855E-2</v>
      </c>
      <c r="J216" s="167">
        <f t="shared" si="25"/>
        <v>-1.7541397698568439E-2</v>
      </c>
    </row>
    <row r="217" spans="1:10" x14ac:dyDescent="0.25">
      <c r="A217" s="81" t="s">
        <v>136</v>
      </c>
      <c r="B217" s="167">
        <f t="shared" ref="B217:J217" si="26">B213/B209-1</f>
        <v>-1.7541397698568439E-2</v>
      </c>
      <c r="C217" s="167">
        <f t="shared" si="26"/>
        <v>-1.7541397698568439E-2</v>
      </c>
      <c r="D217" s="167">
        <f t="shared" si="26"/>
        <v>-1.7541397698568439E-2</v>
      </c>
      <c r="E217" s="167">
        <f t="shared" si="26"/>
        <v>-1.7541397698568439E-2</v>
      </c>
      <c r="F217" s="167">
        <f t="shared" si="26"/>
        <v>-1.7541397698568773E-2</v>
      </c>
      <c r="G217" s="167">
        <f t="shared" si="26"/>
        <v>-1.7541397698568773E-2</v>
      </c>
      <c r="H217" s="167">
        <f t="shared" si="26"/>
        <v>-1.754139769856855E-2</v>
      </c>
      <c r="I217" s="167">
        <f t="shared" si="26"/>
        <v>-1.754139769856855E-2</v>
      </c>
      <c r="J217" s="167">
        <f t="shared" si="26"/>
        <v>-1.7541397698568439E-2</v>
      </c>
    </row>
    <row r="218" spans="1:10" x14ac:dyDescent="0.25">
      <c r="A218" s="81" t="s">
        <v>136</v>
      </c>
      <c r="B218" s="167">
        <f t="shared" ref="B218:J218" si="27">B214/B210-1</f>
        <v>-1.7541397698568439E-2</v>
      </c>
      <c r="C218" s="167">
        <f t="shared" si="27"/>
        <v>-1.7541397698568439E-2</v>
      </c>
      <c r="D218" s="167">
        <f t="shared" si="27"/>
        <v>-1.7541397698568439E-2</v>
      </c>
      <c r="E218" s="167">
        <f t="shared" si="27"/>
        <v>-1.7541397698568439E-2</v>
      </c>
      <c r="F218" s="167">
        <f t="shared" si="27"/>
        <v>-1.7541397698568773E-2</v>
      </c>
      <c r="G218" s="167">
        <f t="shared" si="27"/>
        <v>-1.7541397698568773E-2</v>
      </c>
      <c r="H218" s="167">
        <f t="shared" si="27"/>
        <v>-1.754139769856855E-2</v>
      </c>
      <c r="I218" s="167">
        <f t="shared" si="27"/>
        <v>-1.754139769856855E-2</v>
      </c>
      <c r="J218" s="167">
        <f t="shared" si="27"/>
        <v>-1.7541397698568439E-2</v>
      </c>
    </row>
    <row r="219" spans="1:10" x14ac:dyDescent="0.25">
      <c r="A219" s="179" t="s">
        <v>137</v>
      </c>
      <c r="B219" s="170" t="s">
        <v>192</v>
      </c>
      <c r="C219" s="171"/>
      <c r="D219" s="171"/>
      <c r="E219" s="171"/>
      <c r="F219" s="171"/>
      <c r="G219" s="171"/>
      <c r="H219" s="171"/>
      <c r="I219" s="171"/>
      <c r="J219" s="172"/>
    </row>
    <row r="220" spans="1:10" x14ac:dyDescent="0.25">
      <c r="A220" s="180"/>
      <c r="B220" s="173"/>
      <c r="C220" s="174"/>
      <c r="D220" s="174"/>
      <c r="E220" s="174"/>
      <c r="F220" s="174"/>
      <c r="G220" s="174"/>
      <c r="H220" s="174"/>
      <c r="I220" s="174"/>
      <c r="J220" s="175"/>
    </row>
    <row r="221" spans="1:10" x14ac:dyDescent="0.25">
      <c r="A221" s="180"/>
      <c r="B221" s="176"/>
      <c r="C221" s="177"/>
      <c r="D221" s="177"/>
      <c r="E221" s="177"/>
      <c r="F221" s="177"/>
      <c r="G221" s="177"/>
      <c r="H221" s="177"/>
      <c r="I221" s="177"/>
      <c r="J221" s="178"/>
    </row>
    <row r="223" spans="1:10" x14ac:dyDescent="0.25">
      <c r="A223" s="21" t="s">
        <v>85</v>
      </c>
      <c r="B223" s="21"/>
    </row>
    <row r="224" spans="1:10" x14ac:dyDescent="0.25">
      <c r="A224" s="85" t="s">
        <v>85</v>
      </c>
      <c r="B224" s="73">
        <f>B185</f>
        <v>0.9</v>
      </c>
      <c r="C224" s="73">
        <f t="shared" ref="C224:J224" si="28">C185</f>
        <v>0.9</v>
      </c>
      <c r="D224" s="73">
        <f t="shared" si="28"/>
        <v>0.8</v>
      </c>
      <c r="E224" s="73">
        <f t="shared" si="28"/>
        <v>0.8</v>
      </c>
      <c r="F224" s="73">
        <f t="shared" si="28"/>
        <v>0.7</v>
      </c>
      <c r="G224" s="73">
        <f t="shared" si="28"/>
        <v>0.7</v>
      </c>
      <c r="H224" s="73">
        <f t="shared" si="28"/>
        <v>0.6</v>
      </c>
      <c r="I224" s="73">
        <f t="shared" si="28"/>
        <v>0.6</v>
      </c>
      <c r="J224" s="73">
        <f t="shared" si="28"/>
        <v>0.59299999999999997</v>
      </c>
    </row>
    <row r="225" spans="1:10" x14ac:dyDescent="0.25">
      <c r="A225" s="85" t="s">
        <v>176</v>
      </c>
      <c r="B225" s="140">
        <v>0.78260869565217395</v>
      </c>
      <c r="C225" s="140">
        <v>0.78260869565217395</v>
      </c>
      <c r="D225" s="140">
        <v>0.7407407407407407</v>
      </c>
      <c r="E225" s="140">
        <v>0.7407407407407407</v>
      </c>
      <c r="F225" s="140">
        <v>0.67961165048543681</v>
      </c>
      <c r="G225" s="140">
        <v>0.67961165048543681</v>
      </c>
      <c r="H225" s="140">
        <v>0.6</v>
      </c>
      <c r="I225" s="140">
        <v>0.6</v>
      </c>
      <c r="J225" s="140"/>
    </row>
    <row r="226" spans="1:10" x14ac:dyDescent="0.25">
      <c r="A226" s="85" t="s">
        <v>193</v>
      </c>
      <c r="B226" s="140">
        <v>1.1499999999999999</v>
      </c>
      <c r="C226" s="140">
        <v>1.1499999999999999</v>
      </c>
      <c r="D226" s="140">
        <v>1.08</v>
      </c>
      <c r="E226" s="140">
        <v>1.08</v>
      </c>
      <c r="F226" s="140">
        <v>1.03</v>
      </c>
      <c r="G226" s="140">
        <v>1.03</v>
      </c>
      <c r="H226" s="140">
        <v>1</v>
      </c>
      <c r="I226" s="140">
        <v>1</v>
      </c>
      <c r="J226" s="140"/>
    </row>
    <row r="227" spans="1:10" x14ac:dyDescent="0.25">
      <c r="A227" s="78" t="s">
        <v>177</v>
      </c>
      <c r="B227" s="115">
        <f>B225*B226</f>
        <v>0.9</v>
      </c>
      <c r="C227" s="115">
        <f t="shared" ref="C227:J227" si="29">C225*C226</f>
        <v>0.9</v>
      </c>
      <c r="D227" s="115">
        <f t="shared" si="29"/>
        <v>0.8</v>
      </c>
      <c r="E227" s="115">
        <f t="shared" si="29"/>
        <v>0.8</v>
      </c>
      <c r="F227" s="115">
        <f t="shared" si="29"/>
        <v>0.7</v>
      </c>
      <c r="G227" s="115">
        <f t="shared" si="29"/>
        <v>0.7</v>
      </c>
      <c r="H227" s="115">
        <f t="shared" si="29"/>
        <v>0.6</v>
      </c>
      <c r="I227" s="115">
        <f t="shared" si="29"/>
        <v>0.6</v>
      </c>
      <c r="J227" s="115">
        <f t="shared" si="29"/>
        <v>0</v>
      </c>
    </row>
    <row r="228" spans="1:10" ht="19.5" customHeight="1" x14ac:dyDescent="0.25">
      <c r="A228" s="116"/>
      <c r="B228" s="117"/>
      <c r="C228" s="117"/>
      <c r="D228" s="117"/>
      <c r="E228" s="117"/>
      <c r="F228" s="117"/>
      <c r="G228" s="117"/>
      <c r="H228" s="117"/>
      <c r="I228" s="117"/>
      <c r="J228" s="117"/>
    </row>
    <row r="229" spans="1:10" ht="19.5" customHeight="1" x14ac:dyDescent="0.25">
      <c r="A229" s="116"/>
      <c r="B229" s="117"/>
      <c r="C229" s="117"/>
      <c r="D229" s="117"/>
      <c r="E229" s="117"/>
      <c r="F229" s="117"/>
      <c r="G229" s="117"/>
      <c r="H229" s="117"/>
      <c r="I229" s="117"/>
      <c r="J229" s="117"/>
    </row>
    <row r="230" spans="1:10" x14ac:dyDescent="0.25">
      <c r="A230" s="94" t="s">
        <v>146</v>
      </c>
    </row>
    <row r="231" spans="1:10" x14ac:dyDescent="0.25">
      <c r="A231" s="21" t="s">
        <v>194</v>
      </c>
    </row>
    <row r="232" spans="1:10" x14ac:dyDescent="0.25">
      <c r="A232" s="76" t="s">
        <v>172</v>
      </c>
      <c r="B232" s="93" t="s">
        <v>171</v>
      </c>
    </row>
    <row r="233" spans="1:10" x14ac:dyDescent="0.25">
      <c r="A233" s="113" t="s">
        <v>167</v>
      </c>
      <c r="B233" s="146">
        <v>17500000</v>
      </c>
    </row>
    <row r="234" spans="1:10" x14ac:dyDescent="0.25">
      <c r="A234" s="91" t="s">
        <v>195</v>
      </c>
      <c r="B234" s="146">
        <v>2000000</v>
      </c>
    </row>
    <row r="235" spans="1:10" x14ac:dyDescent="0.25">
      <c r="A235" s="91" t="s">
        <v>196</v>
      </c>
      <c r="B235" s="146">
        <v>4000000</v>
      </c>
    </row>
    <row r="236" spans="1:10" x14ac:dyDescent="0.25">
      <c r="A236" s="91" t="s">
        <v>168</v>
      </c>
      <c r="B236" s="146">
        <v>6000000</v>
      </c>
    </row>
    <row r="237" spans="1:10" x14ac:dyDescent="0.25">
      <c r="A237" s="114" t="s">
        <v>169</v>
      </c>
      <c r="B237" s="92">
        <f>SUM(B233:B236)</f>
        <v>29500000</v>
      </c>
    </row>
    <row r="238" spans="1:10" x14ac:dyDescent="0.25">
      <c r="A238" s="91" t="s">
        <v>170</v>
      </c>
    </row>
    <row r="240" spans="1:10" s="120" customFormat="1" x14ac:dyDescent="0.25">
      <c r="A240" s="122" t="s">
        <v>166</v>
      </c>
      <c r="B240" s="148">
        <v>41640</v>
      </c>
      <c r="C240" s="121"/>
    </row>
    <row r="241" spans="1:15" x14ac:dyDescent="0.25">
      <c r="A241" s="122" t="s">
        <v>197</v>
      </c>
      <c r="B241" s="148">
        <v>42064</v>
      </c>
    </row>
    <row r="242" spans="1:15" x14ac:dyDescent="0.25">
      <c r="A242" s="12"/>
    </row>
    <row r="243" spans="1:15" ht="16.5" thickBot="1" x14ac:dyDescent="0.3">
      <c r="A243" s="21" t="s">
        <v>175</v>
      </c>
      <c r="B243"/>
      <c r="C243"/>
      <c r="D243"/>
      <c r="E243"/>
      <c r="F243"/>
      <c r="G243"/>
      <c r="H243"/>
      <c r="I243"/>
      <c r="J243"/>
      <c r="K243"/>
      <c r="L243"/>
      <c r="M243"/>
      <c r="N243"/>
    </row>
    <row r="244" spans="1:15" ht="16.5" thickBot="1" x14ac:dyDescent="0.3">
      <c r="A244" s="159" t="s">
        <v>166</v>
      </c>
      <c r="B244" s="160" t="s">
        <v>165</v>
      </c>
      <c r="C244" s="160" t="s">
        <v>164</v>
      </c>
      <c r="D244" s="160" t="s">
        <v>44</v>
      </c>
      <c r="E244" s="160" t="s">
        <v>163</v>
      </c>
      <c r="F244" s="160" t="s">
        <v>45</v>
      </c>
      <c r="G244" s="160" t="s">
        <v>162</v>
      </c>
      <c r="H244" s="160" t="s">
        <v>161</v>
      </c>
      <c r="I244" s="160" t="s">
        <v>198</v>
      </c>
      <c r="J244" s="160" t="s">
        <v>199</v>
      </c>
      <c r="K244" s="160" t="s">
        <v>200</v>
      </c>
      <c r="L244" s="160" t="s">
        <v>159</v>
      </c>
      <c r="M244" s="160" t="s">
        <v>160</v>
      </c>
    </row>
    <row r="245" spans="1:15" s="120" customFormat="1" ht="34.5" customHeight="1" thickBot="1" x14ac:dyDescent="0.3">
      <c r="A245" s="151">
        <f>$B$240</f>
        <v>41640</v>
      </c>
      <c r="B245" s="148">
        <f>DATE(YEAR(A245),12,31)</f>
        <v>42004</v>
      </c>
      <c r="C245" s="161" t="str">
        <f>"Persons who purchased a ACA compliant plan"</f>
        <v>Persons who purchased a ACA compliant plan</v>
      </c>
      <c r="D245" s="145">
        <v>150000</v>
      </c>
      <c r="E245" s="146">
        <v>50000000</v>
      </c>
      <c r="F245" s="146">
        <v>40000000</v>
      </c>
      <c r="G245" s="146">
        <v>50000000</v>
      </c>
      <c r="H245" s="145">
        <v>38.011295625052682</v>
      </c>
      <c r="I245" s="147">
        <v>1.246</v>
      </c>
      <c r="J245" s="150">
        <f>G245/D245</f>
        <v>333.33333333333331</v>
      </c>
      <c r="K245" s="150">
        <f>J245/I245</f>
        <v>267.52273943285178</v>
      </c>
      <c r="L245" s="149">
        <f>K245/K246</f>
        <v>1.0896736222578918</v>
      </c>
      <c r="M245" s="152">
        <f>F245/E245</f>
        <v>0.8</v>
      </c>
    </row>
    <row r="246" spans="1:15" s="120" customFormat="1" ht="34.5" customHeight="1" thickBot="1" x14ac:dyDescent="0.3">
      <c r="A246" s="151">
        <f>A245</f>
        <v>41640</v>
      </c>
      <c r="B246" s="148">
        <f>DATE(YEAR(A246),12,31)</f>
        <v>42004</v>
      </c>
      <c r="C246" s="161" t="str">
        <f>"Persons who did not purchased a ACA compliant plan"</f>
        <v>Persons who did not purchased a ACA compliant plan</v>
      </c>
      <c r="D246" s="145">
        <v>850000</v>
      </c>
      <c r="E246" s="146">
        <v>200000000</v>
      </c>
      <c r="F246" s="146">
        <v>200000000</v>
      </c>
      <c r="G246" s="146">
        <v>250000000</v>
      </c>
      <c r="H246" s="145">
        <v>32.87483230286751</v>
      </c>
      <c r="I246" s="147">
        <v>1.198</v>
      </c>
      <c r="J246" s="150">
        <f>G246/D246</f>
        <v>294.11764705882354</v>
      </c>
      <c r="K246" s="150">
        <f>J246/I246</f>
        <v>245.50721791220664</v>
      </c>
      <c r="L246" s="149">
        <f>1/L245</f>
        <v>0.91770598055582842</v>
      </c>
      <c r="M246" s="152">
        <f>F246/E246</f>
        <v>1</v>
      </c>
    </row>
    <row r="247" spans="1:15" s="120" customFormat="1" ht="34.5" customHeight="1" thickBot="1" x14ac:dyDescent="0.3">
      <c r="A247" s="151">
        <f>A246</f>
        <v>41640</v>
      </c>
      <c r="B247" s="148">
        <f>DATE(YEAR(A247),12,31)</f>
        <v>42004</v>
      </c>
      <c r="C247" s="161" t="s">
        <v>158</v>
      </c>
      <c r="D247" s="143">
        <f>SUM(D245:D246)</f>
        <v>1000000</v>
      </c>
      <c r="E247" s="144">
        <f>SUM(E245:E246)</f>
        <v>250000000</v>
      </c>
      <c r="F247" s="144">
        <f>SUM(F245:F246)</f>
        <v>240000000</v>
      </c>
      <c r="G247" s="144">
        <f>SUM(G245:G246)</f>
        <v>300000000</v>
      </c>
      <c r="H247" s="154">
        <v>32.932771631022248</v>
      </c>
      <c r="I247" s="155">
        <v>1.198</v>
      </c>
      <c r="J247" s="156">
        <f>G247/D247</f>
        <v>300</v>
      </c>
      <c r="K247" s="156">
        <f>J247/I247</f>
        <v>250.41736227045075</v>
      </c>
      <c r="L247" s="157"/>
      <c r="M247" s="158">
        <f>F247/E247</f>
        <v>0.96</v>
      </c>
    </row>
    <row r="248" spans="1:15" s="120" customFormat="1" ht="20.25" customHeight="1" thickBot="1" x14ac:dyDescent="0.3">
      <c r="C248" s="162"/>
    </row>
    <row r="249" spans="1:15" s="120" customFormat="1" ht="16.5" thickBot="1" x14ac:dyDescent="0.3">
      <c r="A249" s="159" t="s">
        <v>166</v>
      </c>
      <c r="B249" s="160" t="s">
        <v>165</v>
      </c>
      <c r="C249" s="160" t="s">
        <v>164</v>
      </c>
      <c r="D249" s="160" t="s">
        <v>44</v>
      </c>
      <c r="E249" s="160" t="s">
        <v>163</v>
      </c>
      <c r="F249" s="160" t="s">
        <v>45</v>
      </c>
      <c r="G249" s="160" t="s">
        <v>162</v>
      </c>
      <c r="H249" s="160" t="s">
        <v>161</v>
      </c>
      <c r="I249" s="160" t="s">
        <v>198</v>
      </c>
      <c r="J249" s="160" t="s">
        <v>199</v>
      </c>
      <c r="K249" s="160" t="s">
        <v>200</v>
      </c>
      <c r="L249" s="160" t="s">
        <v>159</v>
      </c>
      <c r="M249" s="160" t="s">
        <v>160</v>
      </c>
    </row>
    <row r="250" spans="1:15" ht="34.5" customHeight="1" thickBot="1" x14ac:dyDescent="0.3">
      <c r="A250" s="151">
        <f>DATE(YEAR(A245)+1,1,1)</f>
        <v>42005</v>
      </c>
      <c r="B250" s="148">
        <f>$B$241</f>
        <v>42064</v>
      </c>
      <c r="C250" s="161" t="str">
        <f>"Persons included in the experience period"</f>
        <v>Persons included in the experience period</v>
      </c>
      <c r="D250" s="145">
        <v>25000</v>
      </c>
      <c r="E250" s="146">
        <v>10000000</v>
      </c>
      <c r="F250" s="146">
        <v>10000000</v>
      </c>
      <c r="G250" s="146">
        <v>12500000</v>
      </c>
      <c r="H250" s="145">
        <v>38.320463049579047</v>
      </c>
      <c r="I250" s="147">
        <v>1.246</v>
      </c>
      <c r="J250" s="150">
        <f>G250/D250</f>
        <v>500</v>
      </c>
      <c r="K250" s="150">
        <f>J250/I250</f>
        <v>401.2841091492777</v>
      </c>
      <c r="L250" s="149">
        <f>K250/K251</f>
        <v>1.012841091492777</v>
      </c>
      <c r="M250" s="152">
        <f>F250/E250</f>
        <v>1</v>
      </c>
    </row>
    <row r="251" spans="1:15" ht="34.5" customHeight="1" thickBot="1" x14ac:dyDescent="0.3">
      <c r="A251" s="151">
        <f>A250</f>
        <v>42005</v>
      </c>
      <c r="B251" s="148">
        <f>$B$241</f>
        <v>42064</v>
      </c>
      <c r="C251" s="161" t="str">
        <f>"Persons not included in the experience period"</f>
        <v>Persons not included in the experience period</v>
      </c>
      <c r="D251" s="145">
        <v>50000</v>
      </c>
      <c r="E251" s="146">
        <v>15000000</v>
      </c>
      <c r="F251" s="146">
        <v>20000000</v>
      </c>
      <c r="G251" s="146">
        <v>25000000</v>
      </c>
      <c r="H251" s="145">
        <v>39.369114490569487</v>
      </c>
      <c r="I251" s="147">
        <v>1.262</v>
      </c>
      <c r="J251" s="150">
        <f>G251/D251</f>
        <v>500</v>
      </c>
      <c r="K251" s="150">
        <f>J251/I251</f>
        <v>396.19651347068145</v>
      </c>
      <c r="L251" s="149">
        <f>1/L250</f>
        <v>0.98732171156893811</v>
      </c>
      <c r="M251" s="152">
        <f>F251/E251</f>
        <v>1.3333333333333333</v>
      </c>
    </row>
    <row r="252" spans="1:15" ht="34.5" customHeight="1" thickBot="1" x14ac:dyDescent="0.3">
      <c r="A252" s="151">
        <f>A251</f>
        <v>42005</v>
      </c>
      <c r="B252" s="153">
        <f>$B$241</f>
        <v>42064</v>
      </c>
      <c r="C252" s="161" t="s">
        <v>158</v>
      </c>
      <c r="D252" s="143">
        <f>SUM(D250:D251)</f>
        <v>75000</v>
      </c>
      <c r="E252" s="144">
        <f>SUM(E250:E251)</f>
        <v>25000000</v>
      </c>
      <c r="F252" s="144">
        <f>SUM(F250:F251)</f>
        <v>30000000</v>
      </c>
      <c r="G252" s="144">
        <f>SUM(G250:G251)</f>
        <v>37500000</v>
      </c>
      <c r="H252" s="154">
        <v>38.851052522124917</v>
      </c>
      <c r="I252" s="155">
        <v>1.262</v>
      </c>
      <c r="J252" s="156">
        <f>G252/D252</f>
        <v>500</v>
      </c>
      <c r="K252" s="156">
        <f>J252/I252</f>
        <v>396.19651347068145</v>
      </c>
      <c r="L252" s="157"/>
      <c r="M252" s="158">
        <f>F252/E252</f>
        <v>1.2</v>
      </c>
    </row>
    <row r="253" spans="1:15" ht="27.75" customHeight="1" thickBot="1" x14ac:dyDescent="0.3">
      <c r="A253"/>
      <c r="B253"/>
      <c r="C253" s="162"/>
      <c r="D253"/>
      <c r="E253"/>
      <c r="F253"/>
      <c r="G253"/>
      <c r="H253"/>
      <c r="I253"/>
      <c r="J253" s="86"/>
      <c r="K253" s="86"/>
      <c r="L253" s="86"/>
      <c r="M253" s="86"/>
      <c r="N253" s="86"/>
    </row>
    <row r="254" spans="1:15" s="120" customFormat="1" ht="16.5" thickBot="1" x14ac:dyDescent="0.3">
      <c r="A254" s="159" t="s">
        <v>166</v>
      </c>
      <c r="B254" s="160" t="s">
        <v>165</v>
      </c>
      <c r="C254" s="160" t="s">
        <v>164</v>
      </c>
      <c r="D254" s="160" t="s">
        <v>44</v>
      </c>
      <c r="E254" s="160" t="s">
        <v>163</v>
      </c>
      <c r="F254" s="160" t="s">
        <v>45</v>
      </c>
      <c r="G254" s="160" t="s">
        <v>162</v>
      </c>
      <c r="H254" s="160" t="s">
        <v>161</v>
      </c>
      <c r="I254" s="160" t="s">
        <v>198</v>
      </c>
      <c r="J254" s="160" t="s">
        <v>199</v>
      </c>
      <c r="K254" s="160" t="s">
        <v>200</v>
      </c>
      <c r="L254" s="160"/>
      <c r="M254" s="160" t="s">
        <v>160</v>
      </c>
    </row>
    <row r="255" spans="1:15" ht="34.5" customHeight="1" thickBot="1" x14ac:dyDescent="0.3">
      <c r="A255" s="151">
        <f>$B$240</f>
        <v>41640</v>
      </c>
      <c r="B255" s="153">
        <f>$B$241</f>
        <v>42064</v>
      </c>
      <c r="C255" s="161" t="s">
        <v>158</v>
      </c>
      <c r="D255" s="154">
        <v>345639.58103</v>
      </c>
      <c r="E255" s="163">
        <v>87092882.980000004</v>
      </c>
      <c r="F255" s="163">
        <v>66588120.064537145</v>
      </c>
      <c r="G255" s="163">
        <v>100884181.05799033</v>
      </c>
      <c r="H255" s="154">
        <v>33.245458681779439</v>
      </c>
      <c r="I255" s="155">
        <v>1.198</v>
      </c>
      <c r="J255" s="156">
        <f>G255/D255</f>
        <v>291.8768179192823</v>
      </c>
      <c r="K255" s="156">
        <f>J255/I255</f>
        <v>243.63674283746437</v>
      </c>
      <c r="L255" s="157"/>
      <c r="M255" s="158">
        <f>F255/E255</f>
        <v>0.76456442577321082</v>
      </c>
      <c r="N255" s="86"/>
      <c r="O255" s="86"/>
    </row>
  </sheetData>
  <mergeCells count="11">
    <mergeCell ref="B219:J221"/>
    <mergeCell ref="A219:A221"/>
    <mergeCell ref="B200:J200"/>
    <mergeCell ref="D17:J17"/>
    <mergeCell ref="D19:J19"/>
    <mergeCell ref="D18:J18"/>
    <mergeCell ref="A21:G21"/>
    <mergeCell ref="A22:G24"/>
    <mergeCell ref="A30:A31"/>
    <mergeCell ref="A58:G58"/>
    <mergeCell ref="A28:D29"/>
  </mergeCells>
  <pageMargins left="0.75" right="0.75" top="1" bottom="1" header="0.5" footer="0.5"/>
  <pageSetup paperSize="5" scale="34" fitToHeight="6" orientation="landscape" r:id="rId1"/>
  <rowBreaks count="3" manualBreakCount="3">
    <brk id="60" max="6" man="1"/>
    <brk id="99" max="6" man="1"/>
    <brk id="22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Part III Actuarial Data</vt:lpstr>
      <vt:lpstr>'Part III Actuarial Data'!Print_Area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Traci</dc:creator>
  <cp:lastModifiedBy>Pounders, Wendi</cp:lastModifiedBy>
  <cp:lastPrinted>2015-02-15T21:42:15Z</cp:lastPrinted>
  <dcterms:created xsi:type="dcterms:W3CDTF">2012-10-19T14:17:07Z</dcterms:created>
  <dcterms:modified xsi:type="dcterms:W3CDTF">2015-03-18T19:06:57Z</dcterms:modified>
</cp:coreProperties>
</file>